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Z:\10512_3LF\POP\PODKLADY\210111_opravenyVV\"/>
    </mc:Choice>
  </mc:AlternateContent>
  <xr:revisionPtr revIDLastSave="0" documentId="8_{758A8185-A35E-427D-B4B9-EA6CEE4A4885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Rekapitulace stavby" sheetId="1" r:id="rId1"/>
    <sheet name="0111 - Vzduchotechnika - ..." sheetId="2" r:id="rId2"/>
    <sheet name="VZT" sheetId="5" r:id="rId3"/>
    <sheet name="UTCH" sheetId="6" r:id="rId4"/>
    <sheet name="ESIL" sheetId="7" r:id="rId5"/>
  </sheets>
  <externalReferences>
    <externalReference r:id="rId6"/>
  </externalReferences>
  <definedNames>
    <definedName name="_xlnm._FilterDatabase" localSheetId="1" hidden="1">'0111 - Vzduchotechnika - ...'!$C$148:$K$478</definedName>
    <definedName name="_xlnm._FilterDatabase" localSheetId="2" hidden="1">VZT!$B$4:$I$87</definedName>
    <definedName name="BLA" localSheetId="4">#REF!</definedName>
    <definedName name="BLA">#REF!</definedName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 localSheetId="4">#REF!</definedName>
    <definedName name="Dodavka0">#REF!</definedName>
    <definedName name="HSV">#REF!</definedName>
    <definedName name="HSV0" localSheetId="4">#REF!</definedName>
    <definedName name="HSV0">#REF!</definedName>
    <definedName name="HZS">#REF!</definedName>
    <definedName name="HZS0" localSheetId="4">#REF!</definedName>
    <definedName name="HZS0">#REF!</definedName>
    <definedName name="JKSO">#REF!</definedName>
    <definedName name="MJ">#REF!</definedName>
    <definedName name="Mont">#REF!</definedName>
    <definedName name="Montaz0" localSheetId="4">#REF!</definedName>
    <definedName name="Montaz0">#REF!</definedName>
    <definedName name="NazevDilu">#REF!</definedName>
    <definedName name="nazevobjektu">#REF!</definedName>
    <definedName name="nazevstavby">#REF!</definedName>
    <definedName name="_xlnm.Print_Titles" localSheetId="1">'0111 - Vzduchotechnika - ...'!$148:$148</definedName>
    <definedName name="_xlnm.Print_Titles" localSheetId="0">'Rekapitulace stavby'!$92:$92</definedName>
    <definedName name="Objednatel">#REF!</definedName>
    <definedName name="_xlnm.Print_Area" localSheetId="1">'0111 - Vzduchotechnika - ...'!$C$4:$J$76,'0111 - Vzduchotechnika - ...'!$C$82:$J$130,'0111 - Vzduchotechnika - ...'!$C$136:$K$478</definedName>
    <definedName name="_xlnm.Print_Area" localSheetId="0">'Rekapitulace stavby'!$D$4:$AO$76,'Rekapitulace stavby'!$C$82:$AQ$96</definedName>
    <definedName name="_xlnm.Print_Area" localSheetId="2">VZT!$B$6:$I$107</definedName>
    <definedName name="PocetMJ">#REF!</definedName>
    <definedName name="Poznamka">#REF!</definedName>
    <definedName name="Projektant">#REF!</definedName>
    <definedName name="PSV">#REF!</definedName>
    <definedName name="PSV0" localSheetId="4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 localSheetId="4">#REF!</definedName>
    <definedName name="Typ">#REF!</definedName>
    <definedName name="VRN">#REF!</definedName>
    <definedName name="VRNKc" localSheetId="4">#REF!</definedName>
    <definedName name="VRNKc">#REF!</definedName>
    <definedName name="VRNnazev" localSheetId="4">#REF!</definedName>
    <definedName name="VRNnazev">#REF!</definedName>
    <definedName name="VRNproc" localSheetId="4">#REF!</definedName>
    <definedName name="VRNproc">#REF!</definedName>
    <definedName name="VRNzakl" localSheetId="4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81029"/>
</workbook>
</file>

<file path=xl/calcChain.xml><?xml version="1.0" encoding="utf-8"?>
<calcChain xmlns="http://schemas.openxmlformats.org/spreadsheetml/2006/main">
  <c r="H37" i="7" l="1"/>
  <c r="F37" i="7"/>
  <c r="H36" i="7"/>
  <c r="F36" i="7"/>
  <c r="H35" i="7"/>
  <c r="F35" i="7"/>
  <c r="H34" i="7"/>
  <c r="F34" i="7"/>
  <c r="H33" i="7"/>
  <c r="F33" i="7"/>
  <c r="H32" i="7"/>
  <c r="F32" i="7"/>
  <c r="H31" i="7"/>
  <c r="F31" i="7"/>
  <c r="H30" i="7"/>
  <c r="F30" i="7"/>
  <c r="H29" i="7"/>
  <c r="F29" i="7"/>
  <c r="H28" i="7"/>
  <c r="F28" i="7"/>
  <c r="H27" i="7"/>
  <c r="F27" i="7"/>
  <c r="H26" i="7"/>
  <c r="F26" i="7"/>
  <c r="H25" i="7"/>
  <c r="F25" i="7"/>
  <c r="H24" i="7"/>
  <c r="F24" i="7"/>
  <c r="H23" i="7"/>
  <c r="F23" i="7"/>
  <c r="H22" i="7"/>
  <c r="F22" i="7"/>
  <c r="H21" i="7"/>
  <c r="F21" i="7"/>
  <c r="H20" i="7"/>
  <c r="F20" i="7"/>
  <c r="H19" i="7"/>
  <c r="F19" i="7"/>
  <c r="H18" i="7"/>
  <c r="F18" i="7"/>
  <c r="H17" i="7"/>
  <c r="F17" i="7"/>
  <c r="H16" i="7"/>
  <c r="F16" i="7"/>
  <c r="H15" i="7"/>
  <c r="F15" i="7"/>
  <c r="H14" i="7"/>
  <c r="F14" i="7"/>
  <c r="H13" i="7"/>
  <c r="F13" i="7"/>
  <c r="H12" i="7"/>
  <c r="F12" i="7"/>
  <c r="H11" i="7"/>
  <c r="F11" i="7"/>
  <c r="H10" i="7"/>
  <c r="F10" i="7"/>
  <c r="H9" i="7"/>
  <c r="F9" i="7"/>
  <c r="H8" i="7"/>
  <c r="H38" i="7" s="1"/>
  <c r="F8" i="7"/>
  <c r="F38" i="7" s="1"/>
  <c r="F39" i="7" s="1"/>
  <c r="G370" i="6"/>
  <c r="G369" i="6"/>
  <c r="G368" i="6"/>
  <c r="G367" i="6"/>
  <c r="G363" i="6"/>
  <c r="G362" i="6"/>
  <c r="G361" i="6"/>
  <c r="G360" i="6"/>
  <c r="G359" i="6"/>
  <c r="G358" i="6"/>
  <c r="G357" i="6"/>
  <c r="G356" i="6"/>
  <c r="A355" i="6"/>
  <c r="G352" i="6"/>
  <c r="G351" i="6"/>
  <c r="A351" i="6"/>
  <c r="A356" i="6" s="1"/>
  <c r="A357" i="6" s="1"/>
  <c r="A358" i="6" s="1"/>
  <c r="A359" i="6" s="1"/>
  <c r="A360" i="6" s="1"/>
  <c r="A361" i="6" s="1"/>
  <c r="A362" i="6" s="1"/>
  <c r="A363" i="6" s="1"/>
  <c r="G350" i="6"/>
  <c r="G346" i="6"/>
  <c r="G345" i="6"/>
  <c r="G344" i="6"/>
  <c r="G343" i="6"/>
  <c r="G342" i="6"/>
  <c r="A342" i="6"/>
  <c r="A343" i="6" s="1"/>
  <c r="A344" i="6" s="1"/>
  <c r="A345" i="6" s="1"/>
  <c r="A346" i="6" s="1"/>
  <c r="G341" i="6"/>
  <c r="G347" i="6" s="1"/>
  <c r="G338" i="6"/>
  <c r="G337" i="6"/>
  <c r="G336" i="6"/>
  <c r="G335" i="6"/>
  <c r="G334" i="6"/>
  <c r="G333" i="6"/>
  <c r="G332" i="6"/>
  <c r="G331" i="6"/>
  <c r="G330" i="6"/>
  <c r="G329" i="6"/>
  <c r="G328" i="6"/>
  <c r="G327" i="6"/>
  <c r="G326" i="6"/>
  <c r="A326" i="6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G325" i="6"/>
  <c r="G322" i="6"/>
  <c r="G321" i="6"/>
  <c r="G320" i="6"/>
  <c r="G319" i="6"/>
  <c r="G318" i="6"/>
  <c r="G317" i="6"/>
  <c r="G316" i="6"/>
  <c r="G315" i="6"/>
  <c r="G314" i="6"/>
  <c r="G313" i="6"/>
  <c r="G312" i="6"/>
  <c r="G311" i="6"/>
  <c r="G310" i="6"/>
  <c r="A310" i="6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G309" i="6"/>
  <c r="G305" i="6"/>
  <c r="G304" i="6"/>
  <c r="G303" i="6"/>
  <c r="G302" i="6"/>
  <c r="G301" i="6"/>
  <c r="G300" i="6"/>
  <c r="G299" i="6"/>
  <c r="G298" i="6"/>
  <c r="G297" i="6"/>
  <c r="G296" i="6"/>
  <c r="G295" i="6"/>
  <c r="A295" i="6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G294" i="6"/>
  <c r="G306" i="6" s="1"/>
  <c r="G290" i="6"/>
  <c r="G289" i="6"/>
  <c r="G288" i="6"/>
  <c r="G287" i="6"/>
  <c r="G286" i="6"/>
  <c r="G285" i="6"/>
  <c r="G284" i="6"/>
  <c r="G283" i="6"/>
  <c r="G282" i="6"/>
  <c r="G281" i="6"/>
  <c r="G280" i="6"/>
  <c r="A280" i="6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G279" i="6"/>
  <c r="G291" i="6" s="1"/>
  <c r="A279" i="6"/>
  <c r="G278" i="6"/>
  <c r="G274" i="6"/>
  <c r="G273" i="6"/>
  <c r="G272" i="6"/>
  <c r="G271" i="6"/>
  <c r="G270" i="6"/>
  <c r="G269" i="6"/>
  <c r="G268" i="6"/>
  <c r="G267" i="6"/>
  <c r="G266" i="6"/>
  <c r="G265" i="6"/>
  <c r="G264" i="6"/>
  <c r="G263" i="6"/>
  <c r="G262" i="6"/>
  <c r="A262" i="6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G261" i="6"/>
  <c r="G275" i="6" s="1"/>
  <c r="G258" i="6"/>
  <c r="G257" i="6"/>
  <c r="G256" i="6"/>
  <c r="G255" i="6"/>
  <c r="G254" i="6"/>
  <c r="G253" i="6"/>
  <c r="G252" i="6"/>
  <c r="G251" i="6"/>
  <c r="G250" i="6"/>
  <c r="G249" i="6"/>
  <c r="G248" i="6"/>
  <c r="G247" i="6"/>
  <c r="G246" i="6"/>
  <c r="A246" i="6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G245" i="6"/>
  <c r="A245" i="6"/>
  <c r="G244" i="6"/>
  <c r="G240" i="6"/>
  <c r="G239" i="6"/>
  <c r="G238" i="6"/>
  <c r="G237" i="6"/>
  <c r="G236" i="6"/>
  <c r="G235" i="6"/>
  <c r="G234" i="6"/>
  <c r="G233" i="6"/>
  <c r="G232" i="6"/>
  <c r="G231" i="6"/>
  <c r="G230" i="6"/>
  <c r="G229" i="6"/>
  <c r="G228" i="6"/>
  <c r="A228" i="6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G227" i="6"/>
  <c r="G241" i="6" s="1"/>
  <c r="G224" i="6"/>
  <c r="G223" i="6"/>
  <c r="G222" i="6"/>
  <c r="G221" i="6"/>
  <c r="G220" i="6"/>
  <c r="G219" i="6"/>
  <c r="G218" i="6"/>
  <c r="G217" i="6"/>
  <c r="G216" i="6"/>
  <c r="G215" i="6"/>
  <c r="G214" i="6"/>
  <c r="G213" i="6"/>
  <c r="G212" i="6"/>
  <c r="G211" i="6"/>
  <c r="G210" i="6"/>
  <c r="G209" i="6"/>
  <c r="G208" i="6"/>
  <c r="A208" i="6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G207" i="6"/>
  <c r="G203" i="6"/>
  <c r="G202" i="6"/>
  <c r="G201" i="6"/>
  <c r="G200" i="6"/>
  <c r="G199" i="6"/>
  <c r="G198" i="6"/>
  <c r="G197" i="6"/>
  <c r="G196" i="6"/>
  <c r="G195" i="6"/>
  <c r="G194" i="6"/>
  <c r="G193" i="6"/>
  <c r="G192" i="6"/>
  <c r="G191" i="6"/>
  <c r="A191" i="6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G190" i="6"/>
  <c r="G204" i="6" s="1"/>
  <c r="G187" i="6"/>
  <c r="G186" i="6"/>
  <c r="G185" i="6"/>
  <c r="G184" i="6"/>
  <c r="G183" i="6"/>
  <c r="G182" i="6"/>
  <c r="G181" i="6"/>
  <c r="G180" i="6"/>
  <c r="G179" i="6"/>
  <c r="G178" i="6"/>
  <c r="G177" i="6"/>
  <c r="G176" i="6"/>
  <c r="G175" i="6"/>
  <c r="G174" i="6"/>
  <c r="A174" i="6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G173" i="6"/>
  <c r="A173" i="6"/>
  <c r="G172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A155" i="6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G154" i="6"/>
  <c r="A154" i="6"/>
  <c r="G153" i="6"/>
  <c r="G169" i="6" s="1"/>
  <c r="G149" i="6"/>
  <c r="G148" i="6"/>
  <c r="G147" i="6"/>
  <c r="G146" i="6"/>
  <c r="G145" i="6"/>
  <c r="G144" i="6"/>
  <c r="G143" i="6"/>
  <c r="G142" i="6"/>
  <c r="G141" i="6"/>
  <c r="G140" i="6"/>
  <c r="G139" i="6"/>
  <c r="G138" i="6"/>
  <c r="G137" i="6"/>
  <c r="G136" i="6"/>
  <c r="A136" i="6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G135" i="6"/>
  <c r="G150" i="6" s="1"/>
  <c r="G131" i="6"/>
  <c r="G130" i="6"/>
  <c r="G129" i="6"/>
  <c r="G128" i="6"/>
  <c r="G127" i="6"/>
  <c r="A127" i="6"/>
  <c r="A128" i="6" s="1"/>
  <c r="A129" i="6" s="1"/>
  <c r="A130" i="6" s="1"/>
  <c r="A131" i="6" s="1"/>
  <c r="G126" i="6"/>
  <c r="G132" i="6" s="1"/>
  <c r="G123" i="6"/>
  <c r="G122" i="6"/>
  <c r="G121" i="6"/>
  <c r="G120" i="6"/>
  <c r="G119" i="6"/>
  <c r="G118" i="6"/>
  <c r="G117" i="6"/>
  <c r="G116" i="6"/>
  <c r="G115" i="6"/>
  <c r="G114" i="6"/>
  <c r="G113" i="6"/>
  <c r="G112" i="6"/>
  <c r="G111" i="6"/>
  <c r="G110" i="6"/>
  <c r="A110" i="6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G109" i="6"/>
  <c r="A109" i="6"/>
  <c r="G108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A91" i="6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G90" i="6"/>
  <c r="A90" i="6"/>
  <c r="G89" i="6"/>
  <c r="G105" i="6" s="1"/>
  <c r="G85" i="6"/>
  <c r="G84" i="6"/>
  <c r="G83" i="6"/>
  <c r="G82" i="6"/>
  <c r="G81" i="6"/>
  <c r="G80" i="6"/>
  <c r="G79" i="6"/>
  <c r="G78" i="6"/>
  <c r="G77" i="6"/>
  <c r="G76" i="6"/>
  <c r="G75" i="6"/>
  <c r="G74" i="6"/>
  <c r="A74" i="6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G73" i="6"/>
  <c r="G86" i="6" s="1"/>
  <c r="G70" i="6"/>
  <c r="G69" i="6"/>
  <c r="G68" i="6"/>
  <c r="G67" i="6"/>
  <c r="G66" i="6"/>
  <c r="G65" i="6"/>
  <c r="A65" i="6"/>
  <c r="A66" i="6" s="1"/>
  <c r="A67" i="6" s="1"/>
  <c r="A68" i="6" s="1"/>
  <c r="A69" i="6" s="1"/>
  <c r="G64" i="6"/>
  <c r="G60" i="6"/>
  <c r="G59" i="6"/>
  <c r="G58" i="6"/>
  <c r="G57" i="6"/>
  <c r="G56" i="6"/>
  <c r="G55" i="6"/>
  <c r="A55" i="6"/>
  <c r="A56" i="6" s="1"/>
  <c r="A57" i="6" s="1"/>
  <c r="A58" i="6" s="1"/>
  <c r="A59" i="6" s="1"/>
  <c r="A60" i="6" s="1"/>
  <c r="G54" i="6"/>
  <c r="G61" i="6" s="1"/>
  <c r="G51" i="6"/>
  <c r="G50" i="6"/>
  <c r="G49" i="6"/>
  <c r="G48" i="6"/>
  <c r="G47" i="6"/>
  <c r="A47" i="6"/>
  <c r="A48" i="6" s="1"/>
  <c r="A49" i="6" s="1"/>
  <c r="A50" i="6" s="1"/>
  <c r="G46" i="6"/>
  <c r="A46" i="6"/>
  <c r="G45" i="6"/>
  <c r="A44" i="6"/>
  <c r="G41" i="6"/>
  <c r="G40" i="6"/>
  <c r="G39" i="6"/>
  <c r="G38" i="6"/>
  <c r="G37" i="6"/>
  <c r="G36" i="6"/>
  <c r="G35" i="6"/>
  <c r="G34" i="6"/>
  <c r="G33" i="6"/>
  <c r="G32" i="6"/>
  <c r="G31" i="6"/>
  <c r="G30" i="6"/>
  <c r="A30" i="6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G29" i="6"/>
  <c r="A29" i="6"/>
  <c r="G28" i="6"/>
  <c r="G42" i="6" s="1"/>
  <c r="G24" i="6"/>
  <c r="G23" i="6"/>
  <c r="G22" i="6"/>
  <c r="G21" i="6"/>
  <c r="G20" i="6"/>
  <c r="G19" i="6"/>
  <c r="G18" i="6"/>
  <c r="G17" i="6"/>
  <c r="G16" i="6"/>
  <c r="G15" i="6"/>
  <c r="G14" i="6"/>
  <c r="G13" i="6"/>
  <c r="G25" i="6" s="1"/>
  <c r="G372" i="6" s="1"/>
  <c r="A13" i="6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G12" i="6"/>
  <c r="A12" i="6"/>
  <c r="G11" i="6"/>
  <c r="A9" i="6"/>
  <c r="I98" i="5"/>
  <c r="I97" i="5"/>
  <c r="I96" i="5"/>
  <c r="I95" i="5"/>
  <c r="I94" i="5"/>
  <c r="I93" i="5"/>
  <c r="I92" i="5"/>
  <c r="I91" i="5"/>
  <c r="I90" i="5" s="1"/>
  <c r="I105" i="5" s="1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104" i="5" s="1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 s="1"/>
  <c r="I103" i="5" s="1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8" i="5" s="1"/>
  <c r="I102" i="5" s="1"/>
  <c r="I107" i="5" s="1"/>
  <c r="B11" i="5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91" i="5" s="1"/>
  <c r="B92" i="5" s="1"/>
  <c r="B93" i="5" s="1"/>
  <c r="B94" i="5" s="1"/>
  <c r="B95" i="5" s="1"/>
  <c r="B96" i="5" s="1"/>
  <c r="B97" i="5" s="1"/>
  <c r="B98" i="5" s="1"/>
  <c r="I10" i="5"/>
  <c r="I9" i="5"/>
  <c r="B9" i="5"/>
  <c r="J39" i="2"/>
  <c r="J38" i="2"/>
  <c r="AY95" i="1" s="1"/>
  <c r="J37" i="2"/>
  <c r="AX95" i="1" s="1"/>
  <c r="BI478" i="2"/>
  <c r="BH478" i="2"/>
  <c r="BG478" i="2"/>
  <c r="BF478" i="2"/>
  <c r="T478" i="2"/>
  <c r="T477" i="2"/>
  <c r="T476" i="2" s="1"/>
  <c r="R478" i="2"/>
  <c r="R477" i="2" s="1"/>
  <c r="R476" i="2" s="1"/>
  <c r="P478" i="2"/>
  <c r="P477" i="2"/>
  <c r="P476" i="2" s="1"/>
  <c r="BK478" i="2"/>
  <c r="BK477" i="2" s="1"/>
  <c r="J478" i="2"/>
  <c r="BE478" i="2"/>
  <c r="BI475" i="2"/>
  <c r="BH475" i="2"/>
  <c r="BG475" i="2"/>
  <c r="BF475" i="2"/>
  <c r="T475" i="2"/>
  <c r="R475" i="2"/>
  <c r="P475" i="2"/>
  <c r="BK475" i="2"/>
  <c r="J475" i="2"/>
  <c r="BE475" i="2"/>
  <c r="BI474" i="2"/>
  <c r="BH474" i="2"/>
  <c r="BG474" i="2"/>
  <c r="BF474" i="2"/>
  <c r="T474" i="2"/>
  <c r="T473" i="2"/>
  <c r="R474" i="2"/>
  <c r="R473" i="2"/>
  <c r="P474" i="2"/>
  <c r="P473" i="2"/>
  <c r="BK474" i="2"/>
  <c r="BK473" i="2"/>
  <c r="J473" i="2" s="1"/>
  <c r="J117" i="2" s="1"/>
  <c r="J474" i="2"/>
  <c r="BE474" i="2" s="1"/>
  <c r="BI472" i="2"/>
  <c r="BH472" i="2"/>
  <c r="BG472" i="2"/>
  <c r="BF472" i="2"/>
  <c r="T472" i="2"/>
  <c r="T471" i="2"/>
  <c r="R472" i="2"/>
  <c r="R471" i="2"/>
  <c r="P472" i="2"/>
  <c r="P471" i="2"/>
  <c r="BK472" i="2"/>
  <c r="BK471" i="2"/>
  <c r="J471" i="2" s="1"/>
  <c r="J116" i="2" s="1"/>
  <c r="J472" i="2"/>
  <c r="BE472" i="2" s="1"/>
  <c r="BI470" i="2"/>
  <c r="BH470" i="2"/>
  <c r="BG470" i="2"/>
  <c r="BF470" i="2"/>
  <c r="T470" i="2"/>
  <c r="T469" i="2"/>
  <c r="T468" i="2" s="1"/>
  <c r="R470" i="2"/>
  <c r="R469" i="2" s="1"/>
  <c r="R468" i="2" s="1"/>
  <c r="P470" i="2"/>
  <c r="P469" i="2"/>
  <c r="P468" i="2" s="1"/>
  <c r="BK470" i="2"/>
  <c r="BK469" i="2" s="1"/>
  <c r="J470" i="2"/>
  <c r="BE470" i="2"/>
  <c r="BI467" i="2"/>
  <c r="BH467" i="2"/>
  <c r="BG467" i="2"/>
  <c r="BF467" i="2"/>
  <c r="T467" i="2"/>
  <c r="R467" i="2"/>
  <c r="P467" i="2"/>
  <c r="BK467" i="2"/>
  <c r="J467" i="2"/>
  <c r="BE467" i="2"/>
  <c r="BI465" i="2"/>
  <c r="BH465" i="2"/>
  <c r="BG465" i="2"/>
  <c r="BF465" i="2"/>
  <c r="T465" i="2"/>
  <c r="R465" i="2"/>
  <c r="P465" i="2"/>
  <c r="BK465" i="2"/>
  <c r="J465" i="2"/>
  <c r="BE465" i="2"/>
  <c r="BI460" i="2"/>
  <c r="BH460" i="2"/>
  <c r="BG460" i="2"/>
  <c r="BF460" i="2"/>
  <c r="T460" i="2"/>
  <c r="T459" i="2"/>
  <c r="R460" i="2"/>
  <c r="R459" i="2"/>
  <c r="P460" i="2"/>
  <c r="P459" i="2"/>
  <c r="BK460" i="2"/>
  <c r="BK459" i="2"/>
  <c r="J459" i="2" s="1"/>
  <c r="J113" i="2" s="1"/>
  <c r="J460" i="2"/>
  <c r="BE460" i="2" s="1"/>
  <c r="BI455" i="2"/>
  <c r="BH455" i="2"/>
  <c r="BG455" i="2"/>
  <c r="BF455" i="2"/>
  <c r="T455" i="2"/>
  <c r="T454" i="2"/>
  <c r="R455" i="2"/>
  <c r="R454" i="2"/>
  <c r="P455" i="2"/>
  <c r="P454" i="2"/>
  <c r="BK455" i="2"/>
  <c r="BK454" i="2"/>
  <c r="J454" i="2" s="1"/>
  <c r="J112" i="2" s="1"/>
  <c r="J455" i="2"/>
  <c r="BE455" i="2" s="1"/>
  <c r="BI453" i="2"/>
  <c r="BH453" i="2"/>
  <c r="BG453" i="2"/>
  <c r="BF453" i="2"/>
  <c r="T453" i="2"/>
  <c r="R453" i="2"/>
  <c r="P453" i="2"/>
  <c r="BK453" i="2"/>
  <c r="J453" i="2"/>
  <c r="BE453" i="2"/>
  <c r="BI451" i="2"/>
  <c r="BH451" i="2"/>
  <c r="BG451" i="2"/>
  <c r="BF451" i="2"/>
  <c r="T451" i="2"/>
  <c r="R451" i="2"/>
  <c r="P451" i="2"/>
  <c r="BK451" i="2"/>
  <c r="J451" i="2"/>
  <c r="BE451" i="2"/>
  <c r="BI441" i="2"/>
  <c r="BH441" i="2"/>
  <c r="BG441" i="2"/>
  <c r="BF441" i="2"/>
  <c r="T441" i="2"/>
  <c r="R441" i="2"/>
  <c r="P441" i="2"/>
  <c r="BK441" i="2"/>
  <c r="J441" i="2"/>
  <c r="BE441" i="2"/>
  <c r="BI440" i="2"/>
  <c r="BH440" i="2"/>
  <c r="BG440" i="2"/>
  <c r="BF440" i="2"/>
  <c r="T440" i="2"/>
  <c r="R440" i="2"/>
  <c r="P440" i="2"/>
  <c r="BK440" i="2"/>
  <c r="J440" i="2"/>
  <c r="BE440" i="2"/>
  <c r="BI439" i="2"/>
  <c r="BH439" i="2"/>
  <c r="BG439" i="2"/>
  <c r="BF439" i="2"/>
  <c r="T439" i="2"/>
  <c r="R439" i="2"/>
  <c r="P439" i="2"/>
  <c r="BK439" i="2"/>
  <c r="J439" i="2"/>
  <c r="BE439" i="2"/>
  <c r="BI435" i="2"/>
  <c r="BH435" i="2"/>
  <c r="BG435" i="2"/>
  <c r="BF435" i="2"/>
  <c r="T435" i="2"/>
  <c r="R435" i="2"/>
  <c r="P435" i="2"/>
  <c r="BK435" i="2"/>
  <c r="J435" i="2"/>
  <c r="BE435" i="2"/>
  <c r="BI434" i="2"/>
  <c r="BH434" i="2"/>
  <c r="BG434" i="2"/>
  <c r="BF434" i="2"/>
  <c r="T434" i="2"/>
  <c r="T433" i="2"/>
  <c r="R434" i="2"/>
  <c r="R433" i="2"/>
  <c r="P434" i="2"/>
  <c r="P433" i="2"/>
  <c r="BK434" i="2"/>
  <c r="BK433" i="2"/>
  <c r="J433" i="2" s="1"/>
  <c r="J111" i="2" s="1"/>
  <c r="J434" i="2"/>
  <c r="BE434" i="2" s="1"/>
  <c r="BI429" i="2"/>
  <c r="BH429" i="2"/>
  <c r="BG429" i="2"/>
  <c r="BF429" i="2"/>
  <c r="T429" i="2"/>
  <c r="R429" i="2"/>
  <c r="P429" i="2"/>
  <c r="BK429" i="2"/>
  <c r="J429" i="2"/>
  <c r="BE429" i="2"/>
  <c r="BI425" i="2"/>
  <c r="BH425" i="2"/>
  <c r="BG425" i="2"/>
  <c r="BF425" i="2"/>
  <c r="T425" i="2"/>
  <c r="R425" i="2"/>
  <c r="P425" i="2"/>
  <c r="BK425" i="2"/>
  <c r="J425" i="2"/>
  <c r="BE425" i="2"/>
  <c r="BI424" i="2"/>
  <c r="BH424" i="2"/>
  <c r="BG424" i="2"/>
  <c r="BF424" i="2"/>
  <c r="T424" i="2"/>
  <c r="R424" i="2"/>
  <c r="P424" i="2"/>
  <c r="BK424" i="2"/>
  <c r="J424" i="2"/>
  <c r="BE424" i="2"/>
  <c r="BI416" i="2"/>
  <c r="BH416" i="2"/>
  <c r="BG416" i="2"/>
  <c r="BF416" i="2"/>
  <c r="T416" i="2"/>
  <c r="R416" i="2"/>
  <c r="P416" i="2"/>
  <c r="BK416" i="2"/>
  <c r="J416" i="2"/>
  <c r="BE416" i="2"/>
  <c r="BI403" i="2"/>
  <c r="BH403" i="2"/>
  <c r="BG403" i="2"/>
  <c r="BF403" i="2"/>
  <c r="T403" i="2"/>
  <c r="R403" i="2"/>
  <c r="P403" i="2"/>
  <c r="BK403" i="2"/>
  <c r="J403" i="2"/>
  <c r="BE403" i="2"/>
  <c r="BI399" i="2"/>
  <c r="BH399" i="2"/>
  <c r="BG399" i="2"/>
  <c r="BF399" i="2"/>
  <c r="T399" i="2"/>
  <c r="R399" i="2"/>
  <c r="P399" i="2"/>
  <c r="BK399" i="2"/>
  <c r="J399" i="2"/>
  <c r="BE399" i="2"/>
  <c r="BI394" i="2"/>
  <c r="BH394" i="2"/>
  <c r="BG394" i="2"/>
  <c r="BF394" i="2"/>
  <c r="T394" i="2"/>
  <c r="R394" i="2"/>
  <c r="P394" i="2"/>
  <c r="BK394" i="2"/>
  <c r="J394" i="2"/>
  <c r="BE394" i="2"/>
  <c r="BI387" i="2"/>
  <c r="BH387" i="2"/>
  <c r="BG387" i="2"/>
  <c r="BF387" i="2"/>
  <c r="T387" i="2"/>
  <c r="R387" i="2"/>
  <c r="P387" i="2"/>
  <c r="BK387" i="2"/>
  <c r="J387" i="2"/>
  <c r="BE387" i="2"/>
  <c r="BI381" i="2"/>
  <c r="BH381" i="2"/>
  <c r="BG381" i="2"/>
  <c r="BF381" i="2"/>
  <c r="T381" i="2"/>
  <c r="R381" i="2"/>
  <c r="P381" i="2"/>
  <c r="BK381" i="2"/>
  <c r="J381" i="2"/>
  <c r="BE381" i="2"/>
  <c r="BI376" i="2"/>
  <c r="BH376" i="2"/>
  <c r="BG376" i="2"/>
  <c r="BF376" i="2"/>
  <c r="T376" i="2"/>
  <c r="R376" i="2"/>
  <c r="P376" i="2"/>
  <c r="BK376" i="2"/>
  <c r="J376" i="2"/>
  <c r="BE376" i="2"/>
  <c r="BI363" i="2"/>
  <c r="BH363" i="2"/>
  <c r="BG363" i="2"/>
  <c r="BF363" i="2"/>
  <c r="T363" i="2"/>
  <c r="R363" i="2"/>
  <c r="P363" i="2"/>
  <c r="BK363" i="2"/>
  <c r="J363" i="2"/>
  <c r="BE363" i="2"/>
  <c r="BI359" i="2"/>
  <c r="BH359" i="2"/>
  <c r="BG359" i="2"/>
  <c r="BF359" i="2"/>
  <c r="T359" i="2"/>
  <c r="T358" i="2"/>
  <c r="R359" i="2"/>
  <c r="R358" i="2"/>
  <c r="P359" i="2"/>
  <c r="P358" i="2"/>
  <c r="BK359" i="2"/>
  <c r="BK358" i="2"/>
  <c r="J358" i="2" s="1"/>
  <c r="J110" i="2" s="1"/>
  <c r="J359" i="2"/>
  <c r="BE359" i="2" s="1"/>
  <c r="BI355" i="2"/>
  <c r="BH355" i="2"/>
  <c r="BG355" i="2"/>
  <c r="BF355" i="2"/>
  <c r="T355" i="2"/>
  <c r="T354" i="2"/>
  <c r="R355" i="2"/>
  <c r="R354" i="2"/>
  <c r="P355" i="2"/>
  <c r="P354" i="2"/>
  <c r="BK355" i="2"/>
  <c r="BK354" i="2"/>
  <c r="J354" i="2" s="1"/>
  <c r="J109" i="2" s="1"/>
  <c r="J355" i="2"/>
  <c r="BE355" i="2" s="1"/>
  <c r="BI353" i="2"/>
  <c r="BH353" i="2"/>
  <c r="BG353" i="2"/>
  <c r="BF353" i="2"/>
  <c r="T353" i="2"/>
  <c r="R353" i="2"/>
  <c r="P353" i="2"/>
  <c r="BK353" i="2"/>
  <c r="J353" i="2"/>
  <c r="BE353" i="2"/>
  <c r="BI350" i="2"/>
  <c r="BH350" i="2"/>
  <c r="BG350" i="2"/>
  <c r="BF350" i="2"/>
  <c r="T350" i="2"/>
  <c r="R350" i="2"/>
  <c r="P350" i="2"/>
  <c r="BK350" i="2"/>
  <c r="J350" i="2"/>
  <c r="BE350" i="2"/>
  <c r="BI347" i="2"/>
  <c r="BH347" i="2"/>
  <c r="BG347" i="2"/>
  <c r="BF347" i="2"/>
  <c r="T347" i="2"/>
  <c r="R347" i="2"/>
  <c r="P347" i="2"/>
  <c r="BK347" i="2"/>
  <c r="J347" i="2"/>
  <c r="BE347" i="2"/>
  <c r="BI344" i="2"/>
  <c r="BH344" i="2"/>
  <c r="BG344" i="2"/>
  <c r="BF344" i="2"/>
  <c r="T344" i="2"/>
  <c r="R344" i="2"/>
  <c r="P344" i="2"/>
  <c r="BK344" i="2"/>
  <c r="J344" i="2"/>
  <c r="BE344" i="2"/>
  <c r="BI341" i="2"/>
  <c r="BH341" i="2"/>
  <c r="BG341" i="2"/>
  <c r="BF341" i="2"/>
  <c r="T341" i="2"/>
  <c r="R341" i="2"/>
  <c r="P341" i="2"/>
  <c r="BK341" i="2"/>
  <c r="J341" i="2"/>
  <c r="BE341" i="2"/>
  <c r="BI338" i="2"/>
  <c r="BH338" i="2"/>
  <c r="BG338" i="2"/>
  <c r="BF338" i="2"/>
  <c r="T338" i="2"/>
  <c r="R338" i="2"/>
  <c r="P338" i="2"/>
  <c r="BK338" i="2"/>
  <c r="J338" i="2"/>
  <c r="BE338" i="2"/>
  <c r="BI335" i="2"/>
  <c r="BH335" i="2"/>
  <c r="BG335" i="2"/>
  <c r="BF335" i="2"/>
  <c r="T335" i="2"/>
  <c r="R335" i="2"/>
  <c r="P335" i="2"/>
  <c r="BK335" i="2"/>
  <c r="J335" i="2"/>
  <c r="BE335" i="2"/>
  <c r="BI326" i="2"/>
  <c r="BH326" i="2"/>
  <c r="BG326" i="2"/>
  <c r="BF326" i="2"/>
  <c r="T326" i="2"/>
  <c r="T325" i="2"/>
  <c r="R326" i="2"/>
  <c r="R325" i="2"/>
  <c r="P326" i="2"/>
  <c r="P325" i="2"/>
  <c r="BK326" i="2"/>
  <c r="BK325" i="2"/>
  <c r="J325" i="2" s="1"/>
  <c r="J108" i="2" s="1"/>
  <c r="J326" i="2"/>
  <c r="BE326" i="2" s="1"/>
  <c r="BI324" i="2"/>
  <c r="BH324" i="2"/>
  <c r="BG324" i="2"/>
  <c r="BF324" i="2"/>
  <c r="T324" i="2"/>
  <c r="R324" i="2"/>
  <c r="P324" i="2"/>
  <c r="BK324" i="2"/>
  <c r="J324" i="2"/>
  <c r="BE324" i="2"/>
  <c r="BI321" i="2"/>
  <c r="BH321" i="2"/>
  <c r="BG321" i="2"/>
  <c r="BF321" i="2"/>
  <c r="T321" i="2"/>
  <c r="R321" i="2"/>
  <c r="P321" i="2"/>
  <c r="BK321" i="2"/>
  <c r="J321" i="2"/>
  <c r="BE321" i="2"/>
  <c r="BI317" i="2"/>
  <c r="BH317" i="2"/>
  <c r="BG317" i="2"/>
  <c r="BF317" i="2"/>
  <c r="T317" i="2"/>
  <c r="T316" i="2"/>
  <c r="R317" i="2"/>
  <c r="R316" i="2"/>
  <c r="P317" i="2"/>
  <c r="P316" i="2"/>
  <c r="BK317" i="2"/>
  <c r="BK316" i="2"/>
  <c r="J316" i="2" s="1"/>
  <c r="J107" i="2" s="1"/>
  <c r="J317" i="2"/>
  <c r="BE317" i="2" s="1"/>
  <c r="BI315" i="2"/>
  <c r="BH315" i="2"/>
  <c r="BG315" i="2"/>
  <c r="BF315" i="2"/>
  <c r="T315" i="2"/>
  <c r="R315" i="2"/>
  <c r="P315" i="2"/>
  <c r="BK315" i="2"/>
  <c r="J315" i="2"/>
  <c r="BE315" i="2"/>
  <c r="BI314" i="2"/>
  <c r="BH314" i="2"/>
  <c r="BG314" i="2"/>
  <c r="BF314" i="2"/>
  <c r="T314" i="2"/>
  <c r="R314" i="2"/>
  <c r="P314" i="2"/>
  <c r="BK314" i="2"/>
  <c r="J314" i="2"/>
  <c r="BE314" i="2"/>
  <c r="BI313" i="2"/>
  <c r="BH313" i="2"/>
  <c r="BG313" i="2"/>
  <c r="BF313" i="2"/>
  <c r="T313" i="2"/>
  <c r="R313" i="2"/>
  <c r="P313" i="2"/>
  <c r="BK313" i="2"/>
  <c r="J313" i="2"/>
  <c r="BE313" i="2"/>
  <c r="BI311" i="2"/>
  <c r="BH311" i="2"/>
  <c r="BG311" i="2"/>
  <c r="BF311" i="2"/>
  <c r="T311" i="2"/>
  <c r="R311" i="2"/>
  <c r="P311" i="2"/>
  <c r="BK311" i="2"/>
  <c r="J311" i="2"/>
  <c r="BE311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P305" i="2"/>
  <c r="BK305" i="2"/>
  <c r="J305" i="2"/>
  <c r="BE305" i="2"/>
  <c r="BI299" i="2"/>
  <c r="BH299" i="2"/>
  <c r="BG299" i="2"/>
  <c r="BF299" i="2"/>
  <c r="T299" i="2"/>
  <c r="R299" i="2"/>
  <c r="P299" i="2"/>
  <c r="BK299" i="2"/>
  <c r="J299" i="2"/>
  <c r="BE299" i="2"/>
  <c r="BI295" i="2"/>
  <c r="BH295" i="2"/>
  <c r="BG295" i="2"/>
  <c r="BF295" i="2"/>
  <c r="T295" i="2"/>
  <c r="T294" i="2"/>
  <c r="T293" i="2" s="1"/>
  <c r="R295" i="2"/>
  <c r="R294" i="2" s="1"/>
  <c r="R293" i="2" s="1"/>
  <c r="P295" i="2"/>
  <c r="P294" i="2"/>
  <c r="P293" i="2" s="1"/>
  <c r="BK295" i="2"/>
  <c r="BK294" i="2" s="1"/>
  <c r="J295" i="2"/>
  <c r="BE295" i="2"/>
  <c r="BI292" i="2"/>
  <c r="BH292" i="2"/>
  <c r="BG292" i="2"/>
  <c r="BF292" i="2"/>
  <c r="T292" i="2"/>
  <c r="T291" i="2"/>
  <c r="R292" i="2"/>
  <c r="R291" i="2"/>
  <c r="P292" i="2"/>
  <c r="P291" i="2"/>
  <c r="BK292" i="2"/>
  <c r="BK291" i="2"/>
  <c r="J291" i="2" s="1"/>
  <c r="J104" i="2" s="1"/>
  <c r="J292" i="2"/>
  <c r="BE292" i="2" s="1"/>
  <c r="BI290" i="2"/>
  <c r="BH290" i="2"/>
  <c r="BG290" i="2"/>
  <c r="BF290" i="2"/>
  <c r="T290" i="2"/>
  <c r="R290" i="2"/>
  <c r="P290" i="2"/>
  <c r="BK290" i="2"/>
  <c r="J290" i="2"/>
  <c r="BE290" i="2"/>
  <c r="BI287" i="2"/>
  <c r="BH287" i="2"/>
  <c r="BG287" i="2"/>
  <c r="BF287" i="2"/>
  <c r="T287" i="2"/>
  <c r="R287" i="2"/>
  <c r="P287" i="2"/>
  <c r="BK287" i="2"/>
  <c r="J287" i="2"/>
  <c r="BE287" i="2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/>
  <c r="BI283" i="2"/>
  <c r="BH283" i="2"/>
  <c r="BG283" i="2"/>
  <c r="BF283" i="2"/>
  <c r="T283" i="2"/>
  <c r="T282" i="2"/>
  <c r="R283" i="2"/>
  <c r="R282" i="2"/>
  <c r="P283" i="2"/>
  <c r="P282" i="2"/>
  <c r="BK283" i="2"/>
  <c r="BK282" i="2"/>
  <c r="J282" i="2" s="1"/>
  <c r="J103" i="2" s="1"/>
  <c r="J283" i="2"/>
  <c r="BE283" i="2" s="1"/>
  <c r="BI278" i="2"/>
  <c r="BH278" i="2"/>
  <c r="BG278" i="2"/>
  <c r="BF278" i="2"/>
  <c r="T278" i="2"/>
  <c r="R278" i="2"/>
  <c r="P278" i="2"/>
  <c r="BK278" i="2"/>
  <c r="J278" i="2"/>
  <c r="BE278" i="2"/>
  <c r="BI274" i="2"/>
  <c r="BH274" i="2"/>
  <c r="BG274" i="2"/>
  <c r="BF274" i="2"/>
  <c r="T274" i="2"/>
  <c r="R274" i="2"/>
  <c r="P274" i="2"/>
  <c r="BK274" i="2"/>
  <c r="J274" i="2"/>
  <c r="BE274" i="2"/>
  <c r="BI270" i="2"/>
  <c r="BH270" i="2"/>
  <c r="BG270" i="2"/>
  <c r="BF270" i="2"/>
  <c r="T270" i="2"/>
  <c r="R270" i="2"/>
  <c r="P270" i="2"/>
  <c r="BK270" i="2"/>
  <c r="J270" i="2"/>
  <c r="BE270" i="2"/>
  <c r="BI267" i="2"/>
  <c r="BH267" i="2"/>
  <c r="BG267" i="2"/>
  <c r="BF267" i="2"/>
  <c r="T267" i="2"/>
  <c r="R267" i="2"/>
  <c r="P267" i="2"/>
  <c r="BK267" i="2"/>
  <c r="J267" i="2"/>
  <c r="BE267" i="2"/>
  <c r="BI264" i="2"/>
  <c r="BH264" i="2"/>
  <c r="BG264" i="2"/>
  <c r="BF264" i="2"/>
  <c r="T264" i="2"/>
  <c r="R264" i="2"/>
  <c r="P264" i="2"/>
  <c r="BK264" i="2"/>
  <c r="J264" i="2"/>
  <c r="BE264" i="2"/>
  <c r="BI261" i="2"/>
  <c r="BH261" i="2"/>
  <c r="BG261" i="2"/>
  <c r="BF261" i="2"/>
  <c r="T261" i="2"/>
  <c r="R261" i="2"/>
  <c r="P261" i="2"/>
  <c r="BK261" i="2"/>
  <c r="J261" i="2"/>
  <c r="BE261" i="2"/>
  <c r="BI258" i="2"/>
  <c r="BH258" i="2"/>
  <c r="BG258" i="2"/>
  <c r="BF258" i="2"/>
  <c r="T258" i="2"/>
  <c r="R258" i="2"/>
  <c r="P258" i="2"/>
  <c r="BK258" i="2"/>
  <c r="J258" i="2"/>
  <c r="BE258" i="2"/>
  <c r="BI252" i="2"/>
  <c r="BH252" i="2"/>
  <c r="BG252" i="2"/>
  <c r="BF252" i="2"/>
  <c r="T252" i="2"/>
  <c r="R252" i="2"/>
  <c r="P252" i="2"/>
  <c r="BK252" i="2"/>
  <c r="J252" i="2"/>
  <c r="BE252" i="2"/>
  <c r="BI244" i="2"/>
  <c r="BH244" i="2"/>
  <c r="BG244" i="2"/>
  <c r="BF244" i="2"/>
  <c r="T244" i="2"/>
  <c r="R244" i="2"/>
  <c r="P244" i="2"/>
  <c r="BK244" i="2"/>
  <c r="J244" i="2"/>
  <c r="BE244" i="2"/>
  <c r="BI238" i="2"/>
  <c r="BH238" i="2"/>
  <c r="BG238" i="2"/>
  <c r="BF238" i="2"/>
  <c r="T238" i="2"/>
  <c r="R238" i="2"/>
  <c r="P238" i="2"/>
  <c r="BK238" i="2"/>
  <c r="J238" i="2"/>
  <c r="BE238" i="2"/>
  <c r="BI234" i="2"/>
  <c r="BH234" i="2"/>
  <c r="BG234" i="2"/>
  <c r="BF234" i="2"/>
  <c r="T234" i="2"/>
  <c r="R234" i="2"/>
  <c r="P234" i="2"/>
  <c r="BK234" i="2"/>
  <c r="J234" i="2"/>
  <c r="BE234" i="2"/>
  <c r="BI229" i="2"/>
  <c r="BH229" i="2"/>
  <c r="BG229" i="2"/>
  <c r="BF229" i="2"/>
  <c r="T229" i="2"/>
  <c r="R229" i="2"/>
  <c r="P229" i="2"/>
  <c r="BK229" i="2"/>
  <c r="J229" i="2"/>
  <c r="BE229" i="2"/>
  <c r="BI225" i="2"/>
  <c r="BH225" i="2"/>
  <c r="BG225" i="2"/>
  <c r="BF225" i="2"/>
  <c r="T225" i="2"/>
  <c r="T224" i="2"/>
  <c r="R225" i="2"/>
  <c r="R224" i="2"/>
  <c r="P225" i="2"/>
  <c r="P224" i="2"/>
  <c r="BK225" i="2"/>
  <c r="BK224" i="2"/>
  <c r="J224" i="2" s="1"/>
  <c r="J102" i="2" s="1"/>
  <c r="J225" i="2"/>
  <c r="BE225" i="2" s="1"/>
  <c r="BI220" i="2"/>
  <c r="BH220" i="2"/>
  <c r="BG220" i="2"/>
  <c r="BF220" i="2"/>
  <c r="T220" i="2"/>
  <c r="R220" i="2"/>
  <c r="P220" i="2"/>
  <c r="BK220" i="2"/>
  <c r="J220" i="2"/>
  <c r="BE220" i="2"/>
  <c r="BI216" i="2"/>
  <c r="BH216" i="2"/>
  <c r="BG216" i="2"/>
  <c r="BF216" i="2"/>
  <c r="T216" i="2"/>
  <c r="R216" i="2"/>
  <c r="P216" i="2"/>
  <c r="BK216" i="2"/>
  <c r="J216" i="2"/>
  <c r="BE216" i="2"/>
  <c r="BI212" i="2"/>
  <c r="BH212" i="2"/>
  <c r="BG212" i="2"/>
  <c r="BF212" i="2"/>
  <c r="T212" i="2"/>
  <c r="T211" i="2"/>
  <c r="R212" i="2"/>
  <c r="R211" i="2"/>
  <c r="P212" i="2"/>
  <c r="P211" i="2"/>
  <c r="BK212" i="2"/>
  <c r="BK211" i="2"/>
  <c r="J211" i="2" s="1"/>
  <c r="J101" i="2" s="1"/>
  <c r="J212" i="2"/>
  <c r="BE212" i="2" s="1"/>
  <c r="BI208" i="2"/>
  <c r="BH208" i="2"/>
  <c r="BG208" i="2"/>
  <c r="BF208" i="2"/>
  <c r="T208" i="2"/>
  <c r="R208" i="2"/>
  <c r="P208" i="2"/>
  <c r="BK208" i="2"/>
  <c r="J208" i="2"/>
  <c r="BE208" i="2"/>
  <c r="BI194" i="2"/>
  <c r="BH194" i="2"/>
  <c r="BG194" i="2"/>
  <c r="BF194" i="2"/>
  <c r="T194" i="2"/>
  <c r="T193" i="2"/>
  <c r="R194" i="2"/>
  <c r="R193" i="2"/>
  <c r="P194" i="2"/>
  <c r="P193" i="2"/>
  <c r="BK194" i="2"/>
  <c r="BK193" i="2"/>
  <c r="J193" i="2" s="1"/>
  <c r="J100" i="2" s="1"/>
  <c r="J194" i="2"/>
  <c r="BE194" i="2" s="1"/>
  <c r="BI189" i="2"/>
  <c r="BH189" i="2"/>
  <c r="BG189" i="2"/>
  <c r="BF189" i="2"/>
  <c r="T189" i="2"/>
  <c r="R189" i="2"/>
  <c r="P189" i="2"/>
  <c r="BK189" i="2"/>
  <c r="J189" i="2"/>
  <c r="BE189" i="2"/>
  <c r="BI185" i="2"/>
  <c r="BH185" i="2"/>
  <c r="BG185" i="2"/>
  <c r="BF185" i="2"/>
  <c r="T185" i="2"/>
  <c r="R185" i="2"/>
  <c r="P185" i="2"/>
  <c r="BK185" i="2"/>
  <c r="J185" i="2"/>
  <c r="BE185" i="2"/>
  <c r="BI181" i="2"/>
  <c r="BH181" i="2"/>
  <c r="BG181" i="2"/>
  <c r="BF181" i="2"/>
  <c r="T181" i="2"/>
  <c r="R181" i="2"/>
  <c r="P181" i="2"/>
  <c r="BK181" i="2"/>
  <c r="J181" i="2"/>
  <c r="BE181" i="2"/>
  <c r="BI177" i="2"/>
  <c r="BH177" i="2"/>
  <c r="BG177" i="2"/>
  <c r="BF177" i="2"/>
  <c r="T177" i="2"/>
  <c r="R177" i="2"/>
  <c r="P177" i="2"/>
  <c r="BK177" i="2"/>
  <c r="J177" i="2"/>
  <c r="BE177" i="2"/>
  <c r="BI173" i="2"/>
  <c r="BH173" i="2"/>
  <c r="BG173" i="2"/>
  <c r="BF173" i="2"/>
  <c r="T173" i="2"/>
  <c r="T172" i="2"/>
  <c r="R173" i="2"/>
  <c r="R172" i="2"/>
  <c r="P173" i="2"/>
  <c r="P172" i="2"/>
  <c r="BK173" i="2"/>
  <c r="BK172" i="2"/>
  <c r="J172" i="2" s="1"/>
  <c r="J99" i="2" s="1"/>
  <c r="J173" i="2"/>
  <c r="BE173" i="2" s="1"/>
  <c r="BI163" i="2"/>
  <c r="BH163" i="2"/>
  <c r="BG163" i="2"/>
  <c r="BF163" i="2"/>
  <c r="T163" i="2"/>
  <c r="R163" i="2"/>
  <c r="P163" i="2"/>
  <c r="BK163" i="2"/>
  <c r="J163" i="2"/>
  <c r="BE163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T151" i="2"/>
  <c r="T150" i="2" s="1"/>
  <c r="T149" i="2" s="1"/>
  <c r="R152" i="2"/>
  <c r="R151" i="2"/>
  <c r="R150" i="2" s="1"/>
  <c r="R149" i="2" s="1"/>
  <c r="P152" i="2"/>
  <c r="P151" i="2"/>
  <c r="P150" i="2" s="1"/>
  <c r="P149" i="2"/>
  <c r="AU95" i="1" s="1"/>
  <c r="AU94" i="1" s="1"/>
  <c r="BK152" i="2"/>
  <c r="BK151" i="2" s="1"/>
  <c r="BK150" i="2" s="1"/>
  <c r="J151" i="2"/>
  <c r="J150" i="2"/>
  <c r="J97" i="2" s="1"/>
  <c r="J152" i="2"/>
  <c r="BE152" i="2" s="1"/>
  <c r="J98" i="2"/>
  <c r="J146" i="2"/>
  <c r="J145" i="2"/>
  <c r="F145" i="2"/>
  <c r="F143" i="2"/>
  <c r="E141" i="2"/>
  <c r="BI128" i="2"/>
  <c r="BH128" i="2"/>
  <c r="BG128" i="2"/>
  <c r="BF128" i="2"/>
  <c r="BI127" i="2"/>
  <c r="BH127" i="2"/>
  <c r="BG127" i="2"/>
  <c r="BF127" i="2"/>
  <c r="BE127" i="2"/>
  <c r="BI126" i="2"/>
  <c r="BH126" i="2"/>
  <c r="BG126" i="2"/>
  <c r="BF126" i="2"/>
  <c r="BE126" i="2"/>
  <c r="BI125" i="2"/>
  <c r="BH125" i="2"/>
  <c r="BG125" i="2"/>
  <c r="BF125" i="2"/>
  <c r="BE125" i="2"/>
  <c r="BI124" i="2"/>
  <c r="BH124" i="2"/>
  <c r="BG124" i="2"/>
  <c r="BF124" i="2"/>
  <c r="BE124" i="2"/>
  <c r="BI123" i="2"/>
  <c r="F39" i="2"/>
  <c r="BD95" i="1" s="1"/>
  <c r="BD94" i="1" s="1"/>
  <c r="BH123" i="2"/>
  <c r="F38" i="2" s="1"/>
  <c r="BC95" i="1" s="1"/>
  <c r="BC94" i="1" s="1"/>
  <c r="BG123" i="2"/>
  <c r="F37" i="2"/>
  <c r="BB95" i="1" s="1"/>
  <c r="BB94" i="1" s="1"/>
  <c r="BF123" i="2"/>
  <c r="BE123" i="2"/>
  <c r="J92" i="2"/>
  <c r="J91" i="2"/>
  <c r="F91" i="2"/>
  <c r="F89" i="2"/>
  <c r="E87" i="2"/>
  <c r="J18" i="2"/>
  <c r="E18" i="2"/>
  <c r="F146" i="2"/>
  <c r="F92" i="2"/>
  <c r="J17" i="2"/>
  <c r="J12" i="2"/>
  <c r="J143" i="2" s="1"/>
  <c r="J89" i="2"/>
  <c r="E7" i="2"/>
  <c r="E139" i="2" s="1"/>
  <c r="E85" i="2"/>
  <c r="W33" i="1"/>
  <c r="W31" i="1"/>
  <c r="AX94" i="1"/>
  <c r="AS94" i="1"/>
  <c r="L90" i="1"/>
  <c r="AM90" i="1"/>
  <c r="AM89" i="1"/>
  <c r="L89" i="1"/>
  <c r="AM87" i="1"/>
  <c r="L87" i="1"/>
  <c r="L85" i="1"/>
  <c r="L84" i="1"/>
  <c r="AY94" i="1" l="1"/>
  <c r="W32" i="1"/>
  <c r="J36" i="2"/>
  <c r="AW95" i="1" s="1"/>
  <c r="F36" i="2"/>
  <c r="BA95" i="1" s="1"/>
  <c r="BA94" i="1" s="1"/>
  <c r="J294" i="2"/>
  <c r="J106" i="2" s="1"/>
  <c r="BK293" i="2"/>
  <c r="J293" i="2" s="1"/>
  <c r="J105" i="2" s="1"/>
  <c r="J469" i="2"/>
  <c r="J115" i="2" s="1"/>
  <c r="BK468" i="2"/>
  <c r="J468" i="2" s="1"/>
  <c r="J114" i="2" s="1"/>
  <c r="J477" i="2"/>
  <c r="J119" i="2" s="1"/>
  <c r="BK476" i="2"/>
  <c r="J476" i="2" s="1"/>
  <c r="J118" i="2" s="1"/>
  <c r="AW94" i="1" l="1"/>
  <c r="AK30" i="1" s="1"/>
  <c r="W30" i="1"/>
  <c r="BK149" i="2"/>
  <c r="J149" i="2" s="1"/>
  <c r="J96" i="2" s="1"/>
  <c r="J30" i="2" l="1"/>
  <c r="J128" i="2" l="1"/>
  <c r="BE128" i="2" l="1"/>
  <c r="J122" i="2"/>
  <c r="J31" i="2" l="1"/>
  <c r="J32" i="2" s="1"/>
  <c r="J130" i="2"/>
  <c r="F35" i="2"/>
  <c r="AZ95" i="1" s="1"/>
  <c r="AZ94" i="1" s="1"/>
  <c r="J35" i="2"/>
  <c r="AV95" i="1" s="1"/>
  <c r="AT95" i="1" s="1"/>
  <c r="AV94" i="1" l="1"/>
  <c r="W29" i="1"/>
  <c r="J41" i="2"/>
  <c r="AG95" i="1"/>
  <c r="AN95" i="1" l="1"/>
  <c r="AG94" i="1"/>
  <c r="AT94" i="1"/>
  <c r="AK29" i="1"/>
  <c r="AK26" i="1" l="1"/>
  <c r="AK35" i="1" s="1"/>
  <c r="AN94" i="1"/>
</calcChain>
</file>

<file path=xl/sharedStrings.xml><?xml version="1.0" encoding="utf-8"?>
<sst xmlns="http://schemas.openxmlformats.org/spreadsheetml/2006/main" count="5102" uniqueCount="1005">
  <si>
    <t>Export Komplet</t>
  </si>
  <si>
    <t/>
  </si>
  <si>
    <t>2.0</t>
  </si>
  <si>
    <t>False</t>
  </si>
  <si>
    <t>{705ac664-ad5f-4c35-921a-dfe50b54e6d5}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</si>
  <si>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</si>
  <si>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</si>
  <si>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</si>
  <si>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</si>
  <si>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</si>
  <si>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</si>
  <si>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</si>
  <si>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</si>
  <si>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</si>
  <si>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</si>
  <si>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</si>
  <si>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</si>
  <si>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3. LF objekt Ruská 2411</t>
  </si>
  <si>
    <t>KSO:</t>
  </si>
  <si>
    <t>CC-CZ:</t>
  </si>
  <si>
    <t>Místo:</t>
  </si>
  <si>
    <t>Praha 10</t>
  </si>
  <si>
    <t>Datum:</t>
  </si>
  <si>
    <t>Zadavatel:</t>
  </si>
  <si>
    <t>IČ:</t>
  </si>
  <si>
    <t>UK Praha</t>
  </si>
  <si>
    <t>DIČ:</t>
  </si>
  <si>
    <t>Uchazeč:</t>
  </si>
  <si>
    <t>Vyplň údaj</t>
  </si>
  <si>
    <t>Projektant:</t>
  </si>
  <si>
    <t>Ing. arch. Bartoušek</t>
  </si>
  <si>
    <t>True</t>
  </si>
  <si>
    <t>Zpracovatel:</t>
  </si>
  <si>
    <t>Ing. Miroslav Rádl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</si>
  <si>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</si>
  <si>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</si>
  <si>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</si>
  <si>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</si>
  <si>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</si>
  <si>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</si>
  <si>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</si>
  <si>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</si>
  <si>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</si>
  <si>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</si>
  <si>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</si>
  <si>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</si>
  <si>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</si>
  <si>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</si>
  <si>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</si>
  <si>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</si>
  <si>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</si>
  <si>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</si>
  <si>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</si>
  <si>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</si>
  <si>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</si>
  <si>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</si>
  <si>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</si>
  <si>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</si>
  <si>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</si>
  <si>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</si>
  <si>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</si>
  <si>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</si>
  <si>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</si>
  <si>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</si>
  <si>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</si>
  <si>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</si>
  <si>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</si>
  <si>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</si>
  <si>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</si>
  <si>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</si>
  <si>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</si>
  <si>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</si>
  <si>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</si>
  <si>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</si>
  <si>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</si>
  <si>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</si>
  <si>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</si>
  <si>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</si>
  <si>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</si>
  <si>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</si>
  <si>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0111</t>
  </si>
  <si>
    <t>Vzduchotechnika - stavební práce doplnění</t>
  </si>
  <si>
    <t>STA</t>
  </si>
  <si>
    <t>1</t>
  </si>
  <si>
    <t>{3a5c91bb-cf51-466e-a036-f54b51f24a7e}</t>
  </si>
  <si>
    <t>2</t>
  </si>
  <si>
    <t>KRYCÍ LIST SOUPISU PRACÍ</t>
  </si>
  <si>
    <t>Objekt:</t>
  </si>
  <si>
    <t>0111 - Vzduchotechnika - stavební práce doplnění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</si>
  <si>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</si>
  <si>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</si>
  <si>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</si>
  <si>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</si>
  <si>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</si>
  <si>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</si>
  <si>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</si>
  <si>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</si>
  <si>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</si>
  <si>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</si>
  <si>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</si>
  <si>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</si>
  <si>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</si>
  <si>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</si>
  <si>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</si>
  <si>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</si>
  <si>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</si>
  <si>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</si>
  <si>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</si>
  <si>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734 - Ústřední vytápění </t>
  </si>
  <si>
    <t xml:space="preserve">    763 - Konstrukce suché výstavby</t>
  </si>
  <si>
    <t xml:space="preserve">    767 - Konstrukce zámečnické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</si>
  <si>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</si>
  <si>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</si>
  <si>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</si>
  <si>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</si>
  <si>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 xml:space="preserve">    241-M - UTCH</t>
  </si>
  <si>
    <t xml:space="preserve">    24-M - VZT</t>
  </si>
  <si>
    <t>VRN - Vedlejší rozpočtové náklady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</si>
  <si>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</si>
  <si>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</si>
  <si>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</si>
  <si>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</si>
  <si>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</si>
  <si>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</si>
  <si>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</si>
  <si>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</si>
  <si>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</si>
  <si>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</si>
  <si>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</si>
  <si>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</si>
  <si>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</si>
  <si>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</si>
  <si>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</si>
  <si>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</si>
  <si>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</si>
  <si>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</si>
  <si>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</si>
  <si>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</si>
  <si>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</si>
  <si>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</si>
  <si>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</si>
  <si>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</si>
  <si>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</si>
  <si>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</si>
  <si>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</si>
  <si>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</si>
  <si>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</si>
  <si>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275362021</t>
  </si>
  <si>
    <t>Výztuž základů svařovanými sítěmi Kari</t>
  </si>
  <si>
    <t>t</t>
  </si>
  <si>
    <t>CS ÚRS 2019 01</t>
  </si>
  <si>
    <t>4</t>
  </si>
  <si>
    <t>-150220913</t>
  </si>
  <si>
    <t>VV</t>
  </si>
  <si>
    <t>4,44*0,3*(4,6*2+5,3*2+5,3*2+5,2*2)*1,1*0,001</t>
  </si>
  <si>
    <t>Součet</t>
  </si>
  <si>
    <t>278381145</t>
  </si>
  <si>
    <t>Základy pod technologická zařízení půdorysné plochy do 0,5 m2 z betonu prostého tř. C 20/25</t>
  </si>
  <si>
    <t>m3</t>
  </si>
  <si>
    <t>1035701932</t>
  </si>
  <si>
    <t>"střecha 1"</t>
  </si>
  <si>
    <t>0,3*0,1*1,8*4</t>
  </si>
  <si>
    <t>"střecha2"</t>
  </si>
  <si>
    <t>0,3*0,1*1,8*2</t>
  </si>
  <si>
    <t>"střecha3"</t>
  </si>
  <si>
    <t>3</t>
  </si>
  <si>
    <t>278381165</t>
  </si>
  <si>
    <t>Základy pod technologická zařízení půdorysné plochy do 2 m2 z betonu prostého tř. C 20/25</t>
  </si>
  <si>
    <t>1020517003</t>
  </si>
  <si>
    <t>0,3*0,1*4,5*2</t>
  </si>
  <si>
    <t>0,3*0,1*5,3*2</t>
  </si>
  <si>
    <t>0,3*0,1*5,2*2</t>
  </si>
  <si>
    <t>Svislé a kompletní konstrukce</t>
  </si>
  <si>
    <t>317944321</t>
  </si>
  <si>
    <t>Válcované nosníky do č.12 dodatečně osazované do připravených otvorů</t>
  </si>
  <si>
    <t>548821777</t>
  </si>
  <si>
    <t>"zazdívka elektro rozvaděče"</t>
  </si>
  <si>
    <t>11,1*1,2*2*0,001*1,08</t>
  </si>
  <si>
    <t>5</t>
  </si>
  <si>
    <t>340235211</t>
  </si>
  <si>
    <t>Zazdívka otvorů v příčkách nebo stěnách plochy do 0,0225 m2 cihlami plnými tl do 100 mm</t>
  </si>
  <si>
    <t>kus</t>
  </si>
  <si>
    <t>-1129486330</t>
  </si>
  <si>
    <t>"trasy chladiva"</t>
  </si>
  <si>
    <t>220</t>
  </si>
  <si>
    <t>6</t>
  </si>
  <si>
    <t>340239212</t>
  </si>
  <si>
    <t>Zazdívka otvorů v příčkách nebo stěnách plochy do 4 m2 cihlami plnými tl přes 100 mm</t>
  </si>
  <si>
    <t>m2</t>
  </si>
  <si>
    <t>2012868890</t>
  </si>
  <si>
    <t>"rozvaděč elektro 6.NP"</t>
  </si>
  <si>
    <t>1,0*3,0</t>
  </si>
  <si>
    <t>7</t>
  </si>
  <si>
    <t>389941023</t>
  </si>
  <si>
    <t>Montáž kovových doplňkových konstrukcí do 30 kg pro montáž prefabrikovaných dílců</t>
  </si>
  <si>
    <t>kg</t>
  </si>
  <si>
    <t>-1420062912</t>
  </si>
  <si>
    <t>"HEB100"</t>
  </si>
  <si>
    <t>20,9*1,8*8</t>
  </si>
  <si>
    <t>8</t>
  </si>
  <si>
    <t>M</t>
  </si>
  <si>
    <t>13010970</t>
  </si>
  <si>
    <t>ocel profilová HE-B 100 jakost 11 375</t>
  </si>
  <si>
    <t>-514105288</t>
  </si>
  <si>
    <t>20,9*1,8*8*1,1*0,001</t>
  </si>
  <si>
    <t>Vodorovné konstrukce</t>
  </si>
  <si>
    <t>9</t>
  </si>
  <si>
    <t>411388531</t>
  </si>
  <si>
    <t>Zabetonování otvorů pl do 1 m2 ve stropech vč. bednění a výztuže</t>
  </si>
  <si>
    <t>2147421697</t>
  </si>
  <si>
    <t>"6np 200/600"</t>
  </si>
  <si>
    <t>2*0,2*0,6*0,25</t>
  </si>
  <si>
    <t>"stropy aul 500/500"</t>
  </si>
  <si>
    <t>16*0,5*0,5*0,25</t>
  </si>
  <si>
    <t>"dobetonávka hlavních podest 200/550"</t>
  </si>
  <si>
    <t>10*0,2*0,55*0,25</t>
  </si>
  <si>
    <t>Mezisoučet</t>
  </si>
  <si>
    <t>"6np 500/1000"</t>
  </si>
  <si>
    <t>0,5*1,0*0,25</t>
  </si>
  <si>
    <t>"5np 400/900"</t>
  </si>
  <si>
    <t>0,4*0,9*0,25</t>
  </si>
  <si>
    <t>10</t>
  </si>
  <si>
    <t>49901001</t>
  </si>
  <si>
    <t>Zabetonování nových prostupů po osazení potrubí + vodotěsné utěsnění</t>
  </si>
  <si>
    <t>-2054357756</t>
  </si>
  <si>
    <t>28+2</t>
  </si>
  <si>
    <t>Úpravy povrchů, podlahy a osazování výplní</t>
  </si>
  <si>
    <t>11</t>
  </si>
  <si>
    <t>612315121</t>
  </si>
  <si>
    <t>Vápenná štuková omítka rýh ve stěnách šířky do 150 mm</t>
  </si>
  <si>
    <t>-1989689452</t>
  </si>
  <si>
    <t>"ke chladícím jednotkám"</t>
  </si>
  <si>
    <t>1,2*205*0,1</t>
  </si>
  <si>
    <t>12</t>
  </si>
  <si>
    <t>612325123</t>
  </si>
  <si>
    <t>Vápenocementová štuková omítka rýh ve stěnách šířky přes 300 mm</t>
  </si>
  <si>
    <t>817919263</t>
  </si>
  <si>
    <t>0,8*3,0*1,2</t>
  </si>
  <si>
    <t>13</t>
  </si>
  <si>
    <t>612325221</t>
  </si>
  <si>
    <t>Vápenocementová štuková omítka malých ploch do 0,09 m2 na stěnách</t>
  </si>
  <si>
    <t>-2019520031</t>
  </si>
  <si>
    <t>220*2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</si>
  <si>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</si>
  <si>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</si>
  <si>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</si>
  <si>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</si>
  <si>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-1882522442</t>
  </si>
  <si>
    <t>"pro podhledy"</t>
  </si>
  <si>
    <t>40+40+125+45+60*0,6*0,6</t>
  </si>
  <si>
    <t>949101112</t>
  </si>
  <si>
    <t>Lešení pomocné pro objekty pozemních staveb s lešeňovou podlahou v do 3,5 m zatížení do 150 kg/m2</t>
  </si>
  <si>
    <t>-1976688188</t>
  </si>
  <si>
    <t>"posluchárny, auly"</t>
  </si>
  <si>
    <t>160*2</t>
  </si>
  <si>
    <t>190</t>
  </si>
  <si>
    <t>16</t>
  </si>
  <si>
    <t>952901111</t>
  </si>
  <si>
    <t>Vyčištění budov bytové a občanské výstavby při výšce podlaží do 4 m</t>
  </si>
  <si>
    <t>-796101939</t>
  </si>
  <si>
    <t>"předpoklad"</t>
  </si>
  <si>
    <t>1300/3</t>
  </si>
  <si>
    <t>17</t>
  </si>
  <si>
    <t>962032230</t>
  </si>
  <si>
    <t>Bourání zdiva z cihel pálených do 1 m3 vč. klempířských prvků</t>
  </si>
  <si>
    <t>1802972333</t>
  </si>
  <si>
    <t>"stávající pilířky na střeše"</t>
  </si>
  <si>
    <t>1,0*1,0*0,5*(2+2+2)</t>
  </si>
  <si>
    <t>0,8*2,0*0,3</t>
  </si>
  <si>
    <t>18</t>
  </si>
  <si>
    <t>972054341x</t>
  </si>
  <si>
    <t>Vybourání otvorů v ŽB stropech pl do 0,25 m2 tl přes 150 mm</t>
  </si>
  <si>
    <t>-616775848</t>
  </si>
  <si>
    <t>19</t>
  </si>
  <si>
    <t>972054491</t>
  </si>
  <si>
    <t>Vybourání otvorů v ŽB stropech pl do 1 m2 tl přes 80 mm</t>
  </si>
  <si>
    <t>1002700642</t>
  </si>
  <si>
    <t>20</t>
  </si>
  <si>
    <t>972054491x</t>
  </si>
  <si>
    <t>Příplatek za řezání ŽB</t>
  </si>
  <si>
    <t>kpl</t>
  </si>
  <si>
    <t>-1162284739</t>
  </si>
  <si>
    <t>972054491x1</t>
  </si>
  <si>
    <t>Ostatní bourací práce nespecifikované</t>
  </si>
  <si>
    <t>-195214462</t>
  </si>
  <si>
    <t>22</t>
  </si>
  <si>
    <t>972054491x2</t>
  </si>
  <si>
    <t>Požární ucpávky prostupů tras chladiva</t>
  </si>
  <si>
    <t>-1451775461</t>
  </si>
  <si>
    <t>23</t>
  </si>
  <si>
    <t>972054491x3</t>
  </si>
  <si>
    <t>Požární ucpávky prostupů tras elektro (silnoproud)</t>
  </si>
  <si>
    <t>-1749101530</t>
  </si>
  <si>
    <t>24</t>
  </si>
  <si>
    <t>974031121</t>
  </si>
  <si>
    <t>Vysekání rýh ve zdivu cihelném hl do 30 mm š do 30 mm</t>
  </si>
  <si>
    <t>m</t>
  </si>
  <si>
    <t>219993181</t>
  </si>
  <si>
    <t>1,2*205</t>
  </si>
  <si>
    <t>25</t>
  </si>
  <si>
    <t>974031664</t>
  </si>
  <si>
    <t>Vysekání rýh ve zdivu cihelném pro vtahování nosníků hl do 150 mm v do 150 mm</t>
  </si>
  <si>
    <t>1795710535</t>
  </si>
  <si>
    <t>"elektro rozvaděč 6NP"</t>
  </si>
  <si>
    <t>1,2*2</t>
  </si>
  <si>
    <t>26</t>
  </si>
  <si>
    <t>977151118</t>
  </si>
  <si>
    <t>Jádrové vrty diamantovými korunkami do D 100 mm do stavebních materiálů</t>
  </si>
  <si>
    <t>-818093823</t>
  </si>
  <si>
    <t>"příčky nade dveřmi do každé kanceláře, dle počtu chladících jednotek"</t>
  </si>
  <si>
    <t>0,1*220</t>
  </si>
  <si>
    <t>997</t>
  </si>
  <si>
    <t>Přesun sutě</t>
  </si>
  <si>
    <t>27</t>
  </si>
  <si>
    <t>997013215</t>
  </si>
  <si>
    <t>Vnitrostaveništní doprava suti a vybouraných hmot pro budovy v do 18 m ručně</t>
  </si>
  <si>
    <t>850203201</t>
  </si>
  <si>
    <t>28</t>
  </si>
  <si>
    <t>997013501</t>
  </si>
  <si>
    <t>Odvoz suti a vybouraných hmot na skládku nebo meziskládku do 1 km se složením</t>
  </si>
  <si>
    <t>1229639022</t>
  </si>
  <si>
    <t>29</t>
  </si>
  <si>
    <t>997013509</t>
  </si>
  <si>
    <t>Příplatek k odvozu suti a vybouraných hmot na skládku ZKD 1 km přes 1 km</t>
  </si>
  <si>
    <t>-1011375659</t>
  </si>
  <si>
    <t>12,916*20 'Přepočtené koeficientem množství</t>
  </si>
  <si>
    <t>30</t>
  </si>
  <si>
    <t>997013814</t>
  </si>
  <si>
    <t>Poplatek za uložení na skládce (skládkovné) stavebního odpadu asfaltová krytina a PVC kód odpadu 170 604</t>
  </si>
  <si>
    <t>-669258898</t>
  </si>
  <si>
    <t>7,5*5*2*0,001</t>
  </si>
  <si>
    <t>31</t>
  </si>
  <si>
    <t>997013831</t>
  </si>
  <si>
    <t xml:space="preserve">Poplatek za uložení na skládce (skládkovné) stavebního odpadu směsného </t>
  </si>
  <si>
    <t>-1649725567</t>
  </si>
  <si>
    <t>998</t>
  </si>
  <si>
    <t>Přesun hmot</t>
  </si>
  <si>
    <t>32</t>
  </si>
  <si>
    <t>998018003</t>
  </si>
  <si>
    <t>Přesun hmot ruční pro budovy v do 24 m</t>
  </si>
  <si>
    <t>709048869</t>
  </si>
  <si>
    <t>PSV</t>
  </si>
  <si>
    <t>Práce a dodávky PSV</t>
  </si>
  <si>
    <t>712</t>
  </si>
  <si>
    <t>Povlakové krytiny</t>
  </si>
  <si>
    <t>33</t>
  </si>
  <si>
    <t>712300833</t>
  </si>
  <si>
    <t>Odstranění povlakové krytiny střech do 10° třívrstvé</t>
  </si>
  <si>
    <t>-2001308459</t>
  </si>
  <si>
    <t>"dle projektanta"</t>
  </si>
  <si>
    <t>5,0</t>
  </si>
  <si>
    <t>34</t>
  </si>
  <si>
    <t>712341559x</t>
  </si>
  <si>
    <t>Provedení povlakové krytiny střech do 10° pásy NAIP přitavením v plné ploše, detaily</t>
  </si>
  <si>
    <t>-1828313860</t>
  </si>
  <si>
    <t>50,0</t>
  </si>
  <si>
    <t>"pod základky"</t>
  </si>
  <si>
    <t>0,5*(4,7*2+5,5*2+5,5*2+5,3*2)</t>
  </si>
  <si>
    <t>35</t>
  </si>
  <si>
    <t>62832001</t>
  </si>
  <si>
    <t>pás asfaltový střešní</t>
  </si>
  <si>
    <t>1836780246</t>
  </si>
  <si>
    <t>71*1,15 'Přepočtené koeficientem množství</t>
  </si>
  <si>
    <t>36</t>
  </si>
  <si>
    <t>712361703</t>
  </si>
  <si>
    <t>Provedení povlakové krytiny střech do 10° fólií přilepenou v plné ploše, detaily</t>
  </si>
  <si>
    <t>1028645510</t>
  </si>
  <si>
    <t>30,0</t>
  </si>
  <si>
    <t>37</t>
  </si>
  <si>
    <t>28322000</t>
  </si>
  <si>
    <t xml:space="preserve">fólie hydroizolační střešní mPVC </t>
  </si>
  <si>
    <t>736392388</t>
  </si>
  <si>
    <t>30*1,15 'Přepočtené koeficientem množství</t>
  </si>
  <si>
    <t>38</t>
  </si>
  <si>
    <t>712990001</t>
  </si>
  <si>
    <t>Manžety utěsnění prostupů VZT profil L + okapničky</t>
  </si>
  <si>
    <t>-347967182</t>
  </si>
  <si>
    <t>39</t>
  </si>
  <si>
    <t>712990002</t>
  </si>
  <si>
    <t>Prostupové tvarovky pro chladivo včetně manžet a utěsnění</t>
  </si>
  <si>
    <t>-2042132055</t>
  </si>
  <si>
    <t>40</t>
  </si>
  <si>
    <t>998712203</t>
  </si>
  <si>
    <t>Přesun hmot procentní pro krytiny povlakové v objektech v do 24 m</t>
  </si>
  <si>
    <t>%</t>
  </si>
  <si>
    <t>-1505130186</t>
  </si>
  <si>
    <t>713</t>
  </si>
  <si>
    <t>Izolace tepelné</t>
  </si>
  <si>
    <t>41</t>
  </si>
  <si>
    <t>713141331</t>
  </si>
  <si>
    <t>Montáž izolace tepelné střech plochých lepené za studena zplna, spádová vrstva</t>
  </si>
  <si>
    <t>-617521117</t>
  </si>
  <si>
    <t>3,3*2*0,3</t>
  </si>
  <si>
    <t>42</t>
  </si>
  <si>
    <t>28376143x</t>
  </si>
  <si>
    <t>klín izolační z pěnového polystyrenu EPS spádový</t>
  </si>
  <si>
    <t>-1253464619</t>
  </si>
  <si>
    <t>3,3*2*0,3*0,1</t>
  </si>
  <si>
    <t>43</t>
  </si>
  <si>
    <t>998713203</t>
  </si>
  <si>
    <t>Přesun hmot procentní pro izolace tepelné v objektech v do 24 m</t>
  </si>
  <si>
    <t>712026507</t>
  </si>
  <si>
    <t>714</t>
  </si>
  <si>
    <t>Akustická a protiotřesová opatření</t>
  </si>
  <si>
    <t>44</t>
  </si>
  <si>
    <t>714451011</t>
  </si>
  <si>
    <t xml:space="preserve">Montáž antivibračních rohoží </t>
  </si>
  <si>
    <t>1428929910</t>
  </si>
  <si>
    <t>"dle výpisu"</t>
  </si>
  <si>
    <t>0,1*3,6</t>
  </si>
  <si>
    <t>0,1*51,2</t>
  </si>
  <si>
    <t>0,05*9,2</t>
  </si>
  <si>
    <t>0,05*31,6</t>
  </si>
  <si>
    <t>0,14*13</t>
  </si>
  <si>
    <t>45</t>
  </si>
  <si>
    <t>27245010x1</t>
  </si>
  <si>
    <t>Sylomer SR11/25 š=100 mm</t>
  </si>
  <si>
    <t>1973008942</t>
  </si>
  <si>
    <t>46</t>
  </si>
  <si>
    <t>27245010x2</t>
  </si>
  <si>
    <t>Sylomer SR11/50 š=100 mm</t>
  </si>
  <si>
    <t>-1808766795</t>
  </si>
  <si>
    <t>47</t>
  </si>
  <si>
    <t>27245010x3</t>
  </si>
  <si>
    <t>Sylomer SR11/37,5 š=100 mm</t>
  </si>
  <si>
    <t>1981915018</t>
  </si>
  <si>
    <t>48</t>
  </si>
  <si>
    <t>27245010x4</t>
  </si>
  <si>
    <t>Sylomer SR42/37,5 š=50 mm</t>
  </si>
  <si>
    <t>-1664585770</t>
  </si>
  <si>
    <t>49</t>
  </si>
  <si>
    <t>27245010x5</t>
  </si>
  <si>
    <t>Sylomer SR55/25 š=50 mm</t>
  </si>
  <si>
    <t>534863838</t>
  </si>
  <si>
    <t>50</t>
  </si>
  <si>
    <t>27245010x6</t>
  </si>
  <si>
    <t>Sylomer SR11/12 š=140 mm</t>
  </si>
  <si>
    <t>1004614622</t>
  </si>
  <si>
    <t>51</t>
  </si>
  <si>
    <t>998714203</t>
  </si>
  <si>
    <t>Přesun hmot procentní pro akustická a protiotřesová opatření v objektech v do 24 m</t>
  </si>
  <si>
    <t>1477078669</t>
  </si>
  <si>
    <t>734</t>
  </si>
  <si>
    <t xml:space="preserve">Ústřední vytápění </t>
  </si>
  <si>
    <t>52</t>
  </si>
  <si>
    <t>73401</t>
  </si>
  <si>
    <t>Posunutí těles ÚT v m.č. 528b včetně vypouštění a napouštení systému</t>
  </si>
  <si>
    <t>1789328035</t>
  </si>
  <si>
    <t>763</t>
  </si>
  <si>
    <t>Konstrukce suché výstavby</t>
  </si>
  <si>
    <t>53</t>
  </si>
  <si>
    <t>763121411</t>
  </si>
  <si>
    <t>SDK vzduchotěsná předstěna</t>
  </si>
  <si>
    <t>161267106</t>
  </si>
  <si>
    <t>18,0</t>
  </si>
  <si>
    <t>54</t>
  </si>
  <si>
    <t>763131411</t>
  </si>
  <si>
    <t>SDK podhled desky 1xA 12,5 bez TI dvouvrstvá spodní kce profil CD+UD</t>
  </si>
  <si>
    <t>1488031749</t>
  </si>
  <si>
    <t>"6np"</t>
  </si>
  <si>
    <t>"5np"</t>
  </si>
  <si>
    <t>65</t>
  </si>
  <si>
    <t>"2np"</t>
  </si>
  <si>
    <t>"1np"</t>
  </si>
  <si>
    <t>85</t>
  </si>
  <si>
    <t>"1np auly"</t>
  </si>
  <si>
    <t>55</t>
  </si>
  <si>
    <t>763131411x</t>
  </si>
  <si>
    <t>SDK podhled desky akustické</t>
  </si>
  <si>
    <t>1690249510</t>
  </si>
  <si>
    <t>57</t>
  </si>
  <si>
    <t>763131411x2</t>
  </si>
  <si>
    <t>SDK příčky/kastlíky ve schodištích, požární odolnost (R) EI30 DP1</t>
  </si>
  <si>
    <t>-270280978</t>
  </si>
  <si>
    <t>"v přednáškových sálech"</t>
  </si>
  <si>
    <t>58</t>
  </si>
  <si>
    <t>763131411x3</t>
  </si>
  <si>
    <t>Revizní poklop 600/600, požární odolnost (R) EI30 DP1</t>
  </si>
  <si>
    <t>-1284732482</t>
  </si>
  <si>
    <t>59</t>
  </si>
  <si>
    <t>763131411x4</t>
  </si>
  <si>
    <t>Sádrokartonové zákryty nových elektrorozvaděčů vč. ocelové podpůrné konstrukce pro upevnění, otvoru 400/500 a zapravení</t>
  </si>
  <si>
    <t>300807887</t>
  </si>
  <si>
    <t>"dle projektanta EL 1-6 NP"</t>
  </si>
  <si>
    <t>2,7*(0,6+0,25*2)*10</t>
  </si>
  <si>
    <t>0,7*(0,82+0,42)</t>
  </si>
  <si>
    <t>60</t>
  </si>
  <si>
    <t>763131411x5</t>
  </si>
  <si>
    <t>Zapravení stávající sádrokartonové předstěny po osazení nového elektrorozvaděče</t>
  </si>
  <si>
    <t>-1385763349</t>
  </si>
  <si>
    <t>"dle projektanta EL 6 NP"</t>
  </si>
  <si>
    <t>79</t>
  </si>
  <si>
    <t>763135802</t>
  </si>
  <si>
    <t xml:space="preserve">Demontáž podhledu sádrokartonového z desek </t>
  </si>
  <si>
    <t>1297329961</t>
  </si>
  <si>
    <t>80</t>
  </si>
  <si>
    <t>763173114</t>
  </si>
  <si>
    <t>Montáž  lišty</t>
  </si>
  <si>
    <t>-1113597133</t>
  </si>
  <si>
    <t>"3-4np"</t>
  </si>
  <si>
    <t>81</t>
  </si>
  <si>
    <t>59030723xx</t>
  </si>
  <si>
    <t>Plastová lišta pro trasu chladiva 100/100 mm</t>
  </si>
  <si>
    <t>1223048330</t>
  </si>
  <si>
    <t>61</t>
  </si>
  <si>
    <t>763431031</t>
  </si>
  <si>
    <t>Montáž minerálního podhledu s vyjímatelnými panely na zavěšený rošt</t>
  </si>
  <si>
    <t>-402432673</t>
  </si>
  <si>
    <t>115</t>
  </si>
  <si>
    <t>62</t>
  </si>
  <si>
    <t>763431803</t>
  </si>
  <si>
    <t>Demontáž 600/600 podhledu zavěšeného</t>
  </si>
  <si>
    <t>-1947017023</t>
  </si>
  <si>
    <t>767</t>
  </si>
  <si>
    <t>Konstrukce zámečnické</t>
  </si>
  <si>
    <t>63</t>
  </si>
  <si>
    <t>767990001</t>
  </si>
  <si>
    <t>Požární poklop 700/1000 EI 30 DP3, D+M</t>
  </si>
  <si>
    <t>1309227849</t>
  </si>
  <si>
    <t>64</t>
  </si>
  <si>
    <t>767990002</t>
  </si>
  <si>
    <t>Drátěný kabelový žlab pro rozvod chladiva překrytý TiZn plechem, D+M</t>
  </si>
  <si>
    <t>-150513199</t>
  </si>
  <si>
    <t>"11 jednotek"</t>
  </si>
  <si>
    <t>6*11</t>
  </si>
  <si>
    <t>7679909101R1</t>
  </si>
  <si>
    <t>Nový výlez - světlík 700/1000 s požární odolností EI30, např. firma Allux, kompletní výrobek, D+M</t>
  </si>
  <si>
    <t>1141593276</t>
  </si>
  <si>
    <t>66</t>
  </si>
  <si>
    <t>7679909101R2</t>
  </si>
  <si>
    <t>Demontáž stávajícího výlezu na střechu</t>
  </si>
  <si>
    <t>-1485407613</t>
  </si>
  <si>
    <t>67</t>
  </si>
  <si>
    <t>767995116</t>
  </si>
  <si>
    <t>Montáž atypických zámečnických konstrukcí hmotnosti do 250 kg</t>
  </si>
  <si>
    <t>986511773</t>
  </si>
  <si>
    <t>"konstrukce z válcovaných profilů HEB 100"</t>
  </si>
  <si>
    <t>20,9*(70,0-22,8)</t>
  </si>
  <si>
    <t>"konstrukce z válcovaných profilů HEB 140"</t>
  </si>
  <si>
    <t>34,5*13,0</t>
  </si>
  <si>
    <t>"konstrukce z válcovaných profilů IPE 100"</t>
  </si>
  <si>
    <t>8,3*8,0</t>
  </si>
  <si>
    <t>"rošt L 80/80/8"</t>
  </si>
  <si>
    <t>9,63*5,0</t>
  </si>
  <si>
    <t>68</t>
  </si>
  <si>
    <t>13010010x</t>
  </si>
  <si>
    <t>ocelové konstrukce pozinkované HEB 100, HEB 140, IPE 100 a L 80/80/8</t>
  </si>
  <si>
    <t>363014072</t>
  </si>
  <si>
    <t>1,54949175982824*1,1 'Přepočtené koeficientem množství</t>
  </si>
  <si>
    <t>69</t>
  </si>
  <si>
    <t>998767203</t>
  </si>
  <si>
    <t>Přesun hmot procentní pro zámečnické konstrukce v objektech v do 24 m</t>
  </si>
  <si>
    <t>1615105185</t>
  </si>
  <si>
    <t>784</t>
  </si>
  <si>
    <t>Dokončovací práce - malby a tapety</t>
  </si>
  <si>
    <t>70</t>
  </si>
  <si>
    <t>784211101</t>
  </si>
  <si>
    <t>Dvojnásobné bílé malby v místnostech výšky do 3,80 m včetně přípravy podkladu SDK</t>
  </si>
  <si>
    <t>704274320</t>
  </si>
  <si>
    <t>2000</t>
  </si>
  <si>
    <t>787</t>
  </si>
  <si>
    <t>Dokončovací práce - zasklívání</t>
  </si>
  <si>
    <t>71</t>
  </si>
  <si>
    <t>787911115</t>
  </si>
  <si>
    <t>Montáž neprůhledné fólie na sklo</t>
  </si>
  <si>
    <t>1388781750</t>
  </si>
  <si>
    <t>"m.č. 528b"</t>
  </si>
  <si>
    <t>2,1*2,35</t>
  </si>
  <si>
    <t>1,8*2,35</t>
  </si>
  <si>
    <t>72</t>
  </si>
  <si>
    <t>63479020</t>
  </si>
  <si>
    <t>fólie na sklo černá</t>
  </si>
  <si>
    <t>-310561369</t>
  </si>
  <si>
    <t>9,165*1,03 'Přepočtené koeficientem množství</t>
  </si>
  <si>
    <t>73</t>
  </si>
  <si>
    <t>998787203</t>
  </si>
  <si>
    <t>Přesun hmot procentní pro zasklívání v objektech v do 24 m</t>
  </si>
  <si>
    <t>-306096955</t>
  </si>
  <si>
    <t>Práce a dodávky M</t>
  </si>
  <si>
    <t>21-M</t>
  </si>
  <si>
    <t>Elektromontáže</t>
  </si>
  <si>
    <t>74</t>
  </si>
  <si>
    <t>2100001</t>
  </si>
  <si>
    <t>Elektroinstalace (samostatná část)</t>
  </si>
  <si>
    <t>1251327568</t>
  </si>
  <si>
    <t>241-M</t>
  </si>
  <si>
    <t>UTCH</t>
  </si>
  <si>
    <t>82</t>
  </si>
  <si>
    <t>24101</t>
  </si>
  <si>
    <t>UTCH (samostatná část)</t>
  </si>
  <si>
    <t>-1521806244</t>
  </si>
  <si>
    <t>24-M</t>
  </si>
  <si>
    <t>VZT</t>
  </si>
  <si>
    <t>76</t>
  </si>
  <si>
    <t>2400001</t>
  </si>
  <si>
    <t>VZT (samostatná část)</t>
  </si>
  <si>
    <t>891324992</t>
  </si>
  <si>
    <t>77</t>
  </si>
  <si>
    <t>2400002</t>
  </si>
  <si>
    <t>Demontáž stávající vzduchotechniky a chlazení</t>
  </si>
  <si>
    <t>425463391</t>
  </si>
  <si>
    <t>Vedlejší rozpočtové náklady</t>
  </si>
  <si>
    <t>VRN4</t>
  </si>
  <si>
    <t>Inženýrská činnost</t>
  </si>
  <si>
    <t>78</t>
  </si>
  <si>
    <t>045002000</t>
  </si>
  <si>
    <t>Kompletační a koordinační činnost</t>
  </si>
  <si>
    <t>Kč</t>
  </si>
  <si>
    <t>1024</t>
  </si>
  <si>
    <t>-1378772583</t>
  </si>
  <si>
    <t>Poř.</t>
  </si>
  <si>
    <t>Komentář</t>
  </si>
  <si>
    <t>Výměra</t>
  </si>
  <si>
    <t>Jedn. cena</t>
  </si>
  <si>
    <t>Cena</t>
  </si>
  <si>
    <t>objekt</t>
  </si>
  <si>
    <t>3. LÉKAŘSKÁ FAKULTA</t>
  </si>
  <si>
    <t>Jedn. Cena</t>
  </si>
  <si>
    <t>oddíl</t>
  </si>
  <si>
    <t>VZDUCHOTECHNIKA</t>
  </si>
  <si>
    <t>pododdíl</t>
  </si>
  <si>
    <t>Zař. č.1 - Větrání poslucháren</t>
  </si>
  <si>
    <t>1.01a</t>
  </si>
  <si>
    <r>
      <t xml:space="preserve">VZT jednotka s deskovým rekuperátorem a chlazením s přímým výparem
Referenční výrobek: Systemair Geniox Go 16 - venkovní provedení
Množství vzduchu: přívod: 7500m3/h, odvod: 7500m3/h; 
Externí tlaková ztráta 250/250 Pa;
Rozměry: (d x š x v) 5282 x 1682 x 1902 mm, hmotnost 2225 kg;
Akustické parametry:
Přívodní vzduch: 77dB(A)
Odvodní vzduch: 62dB(A) 
Sání venkovního vzduchu: 64dB(A)
výfuk odpadního vzduchu : 76dB(A)
Do okolí: 58dB(A)
Hluk v oktávových frekvenčních pásmech viz. technický list 
VZT jednotka obsahující:
- Deskový rekuperátor s účinností (mokrá / suchá dle EN 308 na 6000 m3/h): 80,2% / 75%
přívod: te =  -12°C za rekuperátorem 13,7°C (se směšováním)
odvod: ti = 20°C za rekuperátorem -0,5°C (se směšováním)
- Elektrický ohřívač pro ohřev vzduchu; tepelný výkon 18,8 kW; (10,5/18°C)
- Chlazení, přímý výpar 49,1 kW; (32,0/17°C)
- Ostatní díly: 
</t>
    </r>
    <r>
      <rPr>
        <u/>
        <sz val="9"/>
        <rFont val="Arial"/>
        <family val="2"/>
        <charset val="238"/>
      </rPr>
      <t>Přívodní část:</t>
    </r>
    <r>
      <rPr>
        <sz val="9"/>
        <rFont val="Arial"/>
        <family val="2"/>
        <charset val="238"/>
      </rPr>
      <t xml:space="preserve"> Regulační klapka; fitr G4; fitr F7; deskový rekuperátor; EC ventilátor; elektrický ohřívač; chladič
</t>
    </r>
    <r>
      <rPr>
        <u/>
        <sz val="9"/>
        <rFont val="Arial"/>
        <family val="2"/>
        <charset val="238"/>
      </rPr>
      <t>Odvodní část:</t>
    </r>
    <r>
      <rPr>
        <sz val="9"/>
        <rFont val="Arial"/>
        <family val="2"/>
        <charset val="238"/>
      </rPr>
      <t xml:space="preserve"> Servisní komora s dveřmi; filtr M5; deskový rekuperátor; EC ventilátor; regulační klapka;
- VZT jednotka obsahuje směšovací komoru. Umožňuje směšování čerstvého vzduchu s cirkulačním, ale v případě potřeby lze  přivádět pouze čerstvý vzduch bez směšování.
- dodávka jednotky včetně řídícího systému (regulátor) s komunikačním protokolem</t>
    </r>
  </si>
  <si>
    <t>ks</t>
  </si>
  <si>
    <t>1.01b</t>
  </si>
  <si>
    <r>
      <t xml:space="preserve">VZT jednotka s deskovým rekuperátorem a chlazením s přímým výparem
Referenční výrobek: Systemair Geniox Go 18 - venkovní provedení
Množství vzduchu: přívod: 9800m3/h, odvod: 9800m3/h; 
Externí tlaková ztráta 250/250 Pa;
Rozměry: (d x š x v) 5182 x 1882 x 2102 mm, hmotnost 2515 kg;
Akustické parametry:
Přívodní vzduch: 77dB(A)
Odvodní vzduch: 65dB(A) 
Sání venkovního vzduchu: 66dB(A)
výfuk odpadního vzduchu : 77dB(A)
Do okolí: 62dB(A)
Hluk v oktávových frekvenčních pásmech viz. technický list 
VZT jednotka obsahující:
- Deskový rekuperátor s účinností (mokrá / suchá dle EN 308 na 8000 m3/h): 79% / 74%
přívod: te =  -12°C za rekuperátorem 13,4°C (se směšováním)
odvod: ti = 20°C za rekuperátorem -0,2°C (se směšováním)
- Elektrický ohřívač pro ohřev vzduchu; tepelný výkon 25,3 kW; (10,3/18°C)
- Chlazení, přímý výpar 64,2 kW; (32,0/17°C)
- Ostatní díly: 
</t>
    </r>
    <r>
      <rPr>
        <u/>
        <sz val="9"/>
        <rFont val="Arial"/>
        <family val="2"/>
        <charset val="238"/>
      </rPr>
      <t>Přívodní část:</t>
    </r>
    <r>
      <rPr>
        <sz val="9"/>
        <rFont val="Arial"/>
        <family val="2"/>
        <charset val="238"/>
      </rPr>
      <t xml:space="preserve"> Regulační klapka; fitr G4; fitr F7; deskový rekuperátor; EC ventilátor; elektrický ohřívač; chladič
</t>
    </r>
    <r>
      <rPr>
        <u/>
        <sz val="9"/>
        <rFont val="Arial"/>
        <family val="2"/>
        <charset val="238"/>
      </rPr>
      <t>Odvodní část:</t>
    </r>
    <r>
      <rPr>
        <sz val="9"/>
        <rFont val="Arial"/>
        <family val="2"/>
        <charset val="238"/>
      </rPr>
      <t xml:space="preserve"> Servisní komora s dveřmi; filtr M5; deskový rekuperátor; EC ventilátor; regulační klapka;
- VZT jednotka obsahuje směšovací komoru. Umožňuje směšování čerstvého vzduchu s cirkulačním, ale v případě potřeby lze  přivádět pouze čerstvý vzduch bez směšování.
- dodávka jednotky včetně řídícího systému (regulátor) s komunikačním protokolem</t>
    </r>
  </si>
  <si>
    <t>1.03a</t>
  </si>
  <si>
    <t>Venkovní kondenzační jednotka se vzduchem chlazeným výměníkem; chladící výkon 28 kW; rozměry (ŠxVxH) 1090x1625x380; hmotnost 144 kg; akustický výkon 77 dBA; napájení 3x400 V; chladivo R410A</t>
  </si>
  <si>
    <t>Ref.v.: LG ARUN100LSS0</t>
  </si>
  <si>
    <t>1.03b</t>
  </si>
  <si>
    <t>Venkovní kondenzační jednotka se vzduchem chlazeným výměníkem; chladící výkon 33,6 kW; rozměry (ŠxVxH) 1090x1625x380; hmotnost 157 kg; akustický výkon 78 dBA; napájení 3x400 V; chladivo R410A</t>
  </si>
  <si>
    <t>Ref.v.: LG ARUN120LSS0</t>
  </si>
  <si>
    <t>1.06a</t>
  </si>
  <si>
    <t>Regulační klapka kruhová - Ø400mm; ruční ovládání</t>
  </si>
  <si>
    <t>Ref.v.: Mandík RKKM 400</t>
  </si>
  <si>
    <t>1.06b</t>
  </si>
  <si>
    <t>Regulační klapka kruhová - Ø500mm; ruční ovládání</t>
  </si>
  <si>
    <t>Ref.v.: Mandík RKKM 560</t>
  </si>
  <si>
    <t>1.06c</t>
  </si>
  <si>
    <t>Regulační klapka - 280x400mm; ruční ovládání</t>
  </si>
  <si>
    <t>Ref.v.: Systemair IMOS-RK</t>
  </si>
  <si>
    <t>1.06d</t>
  </si>
  <si>
    <t>Regulační klapka - 355x400mm; ruční ovládání</t>
  </si>
  <si>
    <t>1.06e</t>
  </si>
  <si>
    <t>Regulační klapka - 355x500mm; ruční ovládání</t>
  </si>
  <si>
    <t>1.07a</t>
  </si>
  <si>
    <t xml:space="preserve">Textilní vyústka; kruhová Ø400mm; délka 5200mm; 2500m3/h
</t>
  </si>
  <si>
    <t>Ref.v.: Příhoda - tkaninové potrubí</t>
  </si>
  <si>
    <t>1.07b</t>
  </si>
  <si>
    <t xml:space="preserve">Textilní vyústka; půlkruhová Ø560mm; délka 11200mm; 4000m3/h
</t>
  </si>
  <si>
    <t>1.07c</t>
  </si>
  <si>
    <t>Štěrbinová vyúsť přívodní; 300m3/h; skládá se z připojovací komory, připojovacího kruhového hrdla a nastavitelných lamel pro požadovaný směr výstupu vzduchu; ruční regulace průtoku</t>
  </si>
  <si>
    <t>Ref.v.: Trox VSD35 4-198-600</t>
  </si>
  <si>
    <t>1.07d</t>
  </si>
  <si>
    <t>Štěrbinová vyúsť přívodní; 400m3/h; skládá se z připojovací komory, připojovacího kruhového hrdla a nastavitelných lamel pro požadovaný směr výstupu vzduchu; ruční regulace průtoku</t>
  </si>
  <si>
    <t>Ref.v.: Trox VSD35 4-198-1050</t>
  </si>
  <si>
    <t>1.07e</t>
  </si>
  <si>
    <t>Štěrbinová vyúsť přívodní; 330m3/h; skládá se z připojovací komory, připojovacího kruhového hrdla a nastavitelných lamel pro požadovaný směr výstupu vzduchu; ruční regulace průtoku</t>
  </si>
  <si>
    <t>1.07f</t>
  </si>
  <si>
    <t>Štěrbinová vyúsť přívodní; 313m3/h; skládá se z připojovací komory, připojovacího kruhového hrdla a nastavitelných lamel pro požadovaný směr výstupu vzduchu; ruční regulace průtoku</t>
  </si>
  <si>
    <t>Ref.v.: Trox VSD35 4-198-1500</t>
  </si>
  <si>
    <t>1.07g</t>
  </si>
  <si>
    <t>Odvodní mřížka 400x200, regulace množství vzduchu</t>
  </si>
  <si>
    <t>1.07h</t>
  </si>
  <si>
    <t>Odvodní mřížka 450x200, regulace množství vzduchu</t>
  </si>
  <si>
    <t>1.08a</t>
  </si>
  <si>
    <t>Protidešťová žaluzie, šířka/výška 1400/700, vč. montážního a dalšího příslušenství</t>
  </si>
  <si>
    <t>1.08b</t>
  </si>
  <si>
    <t>Výfukový kus, šířka/výška 1400/700, vč. montážního a dalšího příslušenství</t>
  </si>
  <si>
    <t>1.08c</t>
  </si>
  <si>
    <t>Protidešťová žaluzie, šířka/výška 1600/800, vč. montážního a dalšího příslušenství</t>
  </si>
  <si>
    <t>1.08d</t>
  </si>
  <si>
    <t>Výfukový kus, šířka/výška 1600/800, vč. montážního a dalšího příslušenství</t>
  </si>
  <si>
    <t>1.10a</t>
  </si>
  <si>
    <r>
      <rPr>
        <sz val="9"/>
        <rFont val="Arial"/>
        <family val="2"/>
        <charset val="238"/>
      </rPr>
      <t>Kulisový tlumič hluku vč. opláštění - přívodní vzduch (výtlak)
rozměry(š/v/d):1400/700/2500mm</t>
    </r>
    <r>
      <rPr>
        <sz val="9"/>
        <color indexed="10"/>
        <rFont val="Arial"/>
        <family val="2"/>
        <charset val="238"/>
      </rPr>
      <t xml:space="preserve">
</t>
    </r>
  </si>
  <si>
    <t>kulisa/mezera:200/80mm
∆p = 26Pa při V=7500m3/h;
Ref.v.: Lindab SLRS 200 80 1400 700 2500</t>
  </si>
  <si>
    <t>1.10b</t>
  </si>
  <si>
    <r>
      <rPr>
        <sz val="9"/>
        <rFont val="Arial"/>
        <family val="2"/>
        <charset val="238"/>
      </rPr>
      <t>Kulisový tlumič hluku vč. opláštění - odvodní vzduch (sání)
rozměry(š/v/d):1400/700/1250mm</t>
    </r>
    <r>
      <rPr>
        <sz val="9"/>
        <color indexed="10"/>
        <rFont val="Arial"/>
        <family val="2"/>
        <charset val="238"/>
      </rPr>
      <t xml:space="preserve">
</t>
    </r>
  </si>
  <si>
    <t>kulisa/mezera:200/80mm
∆p = 17Pa při V=7500m3/h;
Ref.v.: Lindab SLRS 200 80 1400 700 1250</t>
  </si>
  <si>
    <t>1.10c</t>
  </si>
  <si>
    <r>
      <rPr>
        <sz val="9"/>
        <rFont val="Arial"/>
        <family val="2"/>
        <charset val="238"/>
      </rPr>
      <t>Kulisový tlumič hluku vč. opláštění - odpadní vzduch (výtlak)
rozměry(š/v/d):1400/700/500mm</t>
    </r>
    <r>
      <rPr>
        <sz val="9"/>
        <color indexed="10"/>
        <rFont val="Arial"/>
        <family val="2"/>
        <charset val="238"/>
      </rPr>
      <t xml:space="preserve">
</t>
    </r>
  </si>
  <si>
    <t>kulisa/mezera:200/80mm
∆p = 9Pa při V=7500m3/h;
Ref.v.: Lindab SLRS 200 80 1400 700 500</t>
  </si>
  <si>
    <t>1.10d</t>
  </si>
  <si>
    <r>
      <rPr>
        <sz val="9"/>
        <rFont val="Arial"/>
        <family val="2"/>
        <charset val="238"/>
      </rPr>
      <t>Kulisový tlumič hluku vč. opláštění - přívodní vzduch (výtlak)
rozměry(š/v/d):1600/800/2500mm</t>
    </r>
    <r>
      <rPr>
        <sz val="9"/>
        <color indexed="10"/>
        <rFont val="Arial"/>
        <family val="2"/>
        <charset val="238"/>
      </rPr>
      <t xml:space="preserve">
</t>
    </r>
  </si>
  <si>
    <t>kulisa/mezera:200/67mm
∆p = 40Pa při V=9800m3/h;
Ref.v.: Lindab SLRS 200 67 1600 800 2500</t>
  </si>
  <si>
    <t>1.10e</t>
  </si>
  <si>
    <r>
      <rPr>
        <sz val="9"/>
        <rFont val="Arial"/>
        <family val="2"/>
        <charset val="238"/>
      </rPr>
      <t>Kulisový tlumič hluku vč. opláštění - odvodní vzduch (sání)
rozměry(š/v/d):1600/800/1500mm</t>
    </r>
    <r>
      <rPr>
        <sz val="9"/>
        <color indexed="10"/>
        <rFont val="Arial"/>
        <family val="2"/>
        <charset val="238"/>
      </rPr>
      <t xml:space="preserve">
</t>
    </r>
  </si>
  <si>
    <t>kulisa/mezera:200/67mm
∆p = 29Pa při V=9800m3/h;
Ref.v.: Lindab SLRS 200 67 1600 800 1500</t>
  </si>
  <si>
    <t>1.10f</t>
  </si>
  <si>
    <r>
      <rPr>
        <sz val="9"/>
        <rFont val="Arial"/>
        <family val="2"/>
        <charset val="238"/>
      </rPr>
      <t>Kulisový tlumič hluku vč. opláštění - odpadní vzduch (výtlak)
rozměry(š/v/d):1600/800/1000mm</t>
    </r>
    <r>
      <rPr>
        <sz val="9"/>
        <color indexed="10"/>
        <rFont val="Arial"/>
        <family val="2"/>
        <charset val="238"/>
      </rPr>
      <t xml:space="preserve">
</t>
    </r>
  </si>
  <si>
    <t>kulisa/mezera:200/67mm
∆p = 23Pa při V=9800m3/h;
Ref.v.: Lindab SLRS 200 67 1600 800 1000</t>
  </si>
  <si>
    <t>1.16a</t>
  </si>
  <si>
    <t>Falcované potrubí vyrobené z pozinkovaného plechu (spiro) ø280</t>
  </si>
  <si>
    <t xml:space="preserve">Ref.v.: Lindab </t>
  </si>
  <si>
    <t>1.16b</t>
  </si>
  <si>
    <t>Falcované potrubí vyrobené z pozinkovaného plechu (spiro) ø355</t>
  </si>
  <si>
    <t>1.16c</t>
  </si>
  <si>
    <t>Falcované potrubí vyrobené z pozinkovaného plechu (spiro) ø400</t>
  </si>
  <si>
    <t>1.16d</t>
  </si>
  <si>
    <t>Falcované potrubí vyrobené z pozinkovaného plechu (spiro) ø500</t>
  </si>
  <si>
    <t>1.17</t>
  </si>
  <si>
    <t xml:space="preserve">Čtyřhranné vzduchotechnické potrubí - skupiny I.; 
ocelový pozinkovaný plech tl. 0,8 - 1,2mm; </t>
  </si>
  <si>
    <t>Provedení min. v třídě těsnosti B 
(dle EN 1507), včetně všech kotvících prvků
Ref.v.: Lindab</t>
  </si>
  <si>
    <t>1.19a</t>
  </si>
  <si>
    <t>Tepelná izolace z minerální vlny s Al polepem, λ=0,043 při 50°C, Tl 100mm, dle potřeby v parotěsném provedení</t>
  </si>
  <si>
    <t>Neskapávající a neopadávající</t>
  </si>
  <si>
    <t>1.19b</t>
  </si>
  <si>
    <t>Tepelná izolace z minerální vlny s Al polepem, λ=0,043 při 50°C, Tl 40mm, dle potřeby v parotěsném provedení</t>
  </si>
  <si>
    <t>1.19c</t>
  </si>
  <si>
    <t>Oplechování venkovních rozvodů z pozinkovaného plechu, tl. 0,5mm, barevná úprava dle architekta</t>
  </si>
  <si>
    <t>1.20a</t>
  </si>
  <si>
    <t>Chladivové potrubí ø 9,52 / 22,2 včetně komunikačního kabelu a tepelné izolace</t>
  </si>
  <si>
    <t>1.20b</t>
  </si>
  <si>
    <t>Chladivové potrubí ø 12,7 / 28,58 včetně komunikačního kabelu a tepelné izolace</t>
  </si>
  <si>
    <t>Zař. č.2 - Větrání centrální části s výdejnou</t>
  </si>
  <si>
    <t>2.01</t>
  </si>
  <si>
    <r>
      <t xml:space="preserve">VZT jednotka s deskovým rekuperátorem a chlazením s přímým výparem
Referenční výrobek: Systemair Geniox Go 12 - venkovní provedení
Množství vzduchu: přívod: 5000m3/h, odvod: 5000m3/h; 
Externí tlaková ztráta 250/250 Pa;
Rozměry: (d x š x v) 4582 x 1282 x 1502 mm, hmotnost 1514 kg;
Akustické parametry:
Přívodní vzduch: 79dB(A)
Odvodní vzduch: 68dB(A) 
Sání venkovního vzduchu: 69dB(A)
výfuk odpadního vzduchu : 81dB(A)
Do okolí: 58dB(A)
Hluk v oktávových frekvenčních pásmech viz. technický list 
VZT jednotka obsahující:
- Deskový rekuperátor s účinností (mokrá / suchá dle EN 308 na 5000 m3/h): 87,4% / 81%
přívod: te =  -15°C za rekuperátorem 15,6°C
odvod: ti = 20°C za rekuperátorem -3,1°C
- Elektrický ohřívač pro ohřev vzduchu; tepelný výkon 9,0kW; (12,6/18°C)
- Chlazení, přímý výpar 29,0 kW; (32,0/18°C)
- Ostatní díly: 
</t>
    </r>
    <r>
      <rPr>
        <u/>
        <sz val="9"/>
        <rFont val="Arial"/>
        <family val="2"/>
        <charset val="238"/>
      </rPr>
      <t>Přívodní část:</t>
    </r>
    <r>
      <rPr>
        <sz val="9"/>
        <rFont val="Arial"/>
        <family val="2"/>
        <charset val="238"/>
      </rPr>
      <t xml:space="preserve"> Regulační klapka; fitr G4; fitr F7; deskový rekuperátor; EC ventilátor; elektrický ohřívač; chladič
</t>
    </r>
    <r>
      <rPr>
        <u/>
        <sz val="9"/>
        <rFont val="Arial"/>
        <family val="2"/>
        <charset val="238"/>
      </rPr>
      <t>Odvodní část:</t>
    </r>
    <r>
      <rPr>
        <sz val="9"/>
        <rFont val="Arial"/>
        <family val="2"/>
        <charset val="238"/>
      </rPr>
      <t xml:space="preserve"> Servisní komora s dveřmi; Filtr M5; deskový rekuperátor; EC ventilátor; regulační klapka;
- dodávka jednotky včetně řídícího systému (regulátor) s komunikačním protokolem</t>
    </r>
  </si>
  <si>
    <t>2.03</t>
  </si>
  <si>
    <t>Venkovní kondenzační jednotka se vzduchem chlazeným výměníkem; chladící výkon 15,5 kW; rozměry (ŠxVxH) 950x1380x330; hmotnost 96 kg; akustický výkon 74 dBA; napájení 3x400 V; chladivo R410A</t>
  </si>
  <si>
    <t>Ref.v.: LG ARUN60LSS0</t>
  </si>
  <si>
    <t>2.06a</t>
  </si>
  <si>
    <t>Regulační klapka - 450x140mm; ruční ovládání</t>
  </si>
  <si>
    <t>2.06b</t>
  </si>
  <si>
    <t>Regulační klapka - 355x250mm; ruční ovládání</t>
  </si>
  <si>
    <t>2.06c</t>
  </si>
  <si>
    <t>Regulační klapka - 560x250mm; ruční ovládání</t>
  </si>
  <si>
    <t>2.06d</t>
  </si>
  <si>
    <t>Regulační klapka - 630x250mm; ruční ovládání</t>
  </si>
  <si>
    <t>2.06e</t>
  </si>
  <si>
    <t>Regulační klapka - 500x400mm; ruční ovládání</t>
  </si>
  <si>
    <t>2.07</t>
  </si>
  <si>
    <t>Štěrbinová vyúsť přívodní; 150m3/h; skládá se z připojovací komory, připojovacího kruhového hrdla a nastavitelných lamel pro požadovaný směr výstupu vzduchu; ruční regulace průtoku</t>
  </si>
  <si>
    <t>Ref.v.: Trox VSD35 2-123-1500</t>
  </si>
  <si>
    <t>2.08a</t>
  </si>
  <si>
    <t>Protidešťová žaluzie, šířka/výška 1000/500, vč. montážního a dalšího příslušenství</t>
  </si>
  <si>
    <t>2.08b</t>
  </si>
  <si>
    <t>Výfukový kus, šířka/výška 1000/500, vč. montážního a dalšího příslušenství</t>
  </si>
  <si>
    <t>2.10a</t>
  </si>
  <si>
    <r>
      <rPr>
        <sz val="9"/>
        <rFont val="Arial"/>
        <family val="2"/>
        <charset val="238"/>
      </rPr>
      <t>Kulisový tlumič hluku vč. opláštění - přívodní vzduch (výtlak)
rozměry(š/v/d):900/500/1250mm</t>
    </r>
    <r>
      <rPr>
        <sz val="9"/>
        <color indexed="10"/>
        <rFont val="Arial"/>
        <family val="2"/>
        <charset val="238"/>
      </rPr>
      <t xml:space="preserve">
</t>
    </r>
  </si>
  <si>
    <t>kulisa/mezera:200/100mm
∆p = 21Pa při V=5000m3/h;
Ref.v.: Lindab SLRS 200 100 900 500 1250</t>
  </si>
  <si>
    <t>2.10b</t>
  </si>
  <si>
    <r>
      <rPr>
        <sz val="9"/>
        <rFont val="Arial"/>
        <family val="2"/>
        <charset val="238"/>
      </rPr>
      <t>Kulisový tlumič hluku vč. opláštění - odvodní vzduch (sání)
rozměry(š/v/d):900/500/1000mm</t>
    </r>
    <r>
      <rPr>
        <sz val="9"/>
        <color indexed="10"/>
        <rFont val="Arial"/>
        <family val="2"/>
        <charset val="238"/>
      </rPr>
      <t xml:space="preserve">
</t>
    </r>
  </si>
  <si>
    <t>kulisa/mezera:200/100mm
∆p = 18Pa při V=5000m3/h;
Ref.v.: Lindab SLRS 200 100 900 500 1000</t>
  </si>
  <si>
    <t>2.10c</t>
  </si>
  <si>
    <r>
      <rPr>
        <sz val="9"/>
        <rFont val="Arial"/>
        <family val="2"/>
        <charset val="238"/>
      </rPr>
      <t>Kulisový tlumič hluku vč. opláštění - venkovní vzduch (sání)
rozměry(š/v/d):900/500/500mm</t>
    </r>
    <r>
      <rPr>
        <sz val="9"/>
        <color indexed="10"/>
        <rFont val="Arial"/>
        <family val="2"/>
        <charset val="238"/>
      </rPr>
      <t xml:space="preserve">
</t>
    </r>
  </si>
  <si>
    <t>kulisa/mezera:200/100mm
∆p = 11Pa při V=5000m3/h;
Ref.v.: Lindab SLRS 200 100 900 500 500</t>
  </si>
  <si>
    <t>2.10d</t>
  </si>
  <si>
    <r>
      <rPr>
        <sz val="9"/>
        <rFont val="Arial"/>
        <family val="2"/>
        <charset val="238"/>
      </rPr>
      <t>Kulisový tlumič hluku vč. opláštění - odpadní vzduch (výtlak)
rozměry(š/v/d):900/500/650mm</t>
    </r>
    <r>
      <rPr>
        <sz val="9"/>
        <color indexed="10"/>
        <rFont val="Arial"/>
        <family val="2"/>
        <charset val="238"/>
      </rPr>
      <t xml:space="preserve">
</t>
    </r>
  </si>
  <si>
    <t>kulisa/mezera:200/100mm
∆p = 15Pa při V=5000m3/h;
Ref.v.: Lindab SLRS 200 100 900 500 650</t>
  </si>
  <si>
    <t>2.15</t>
  </si>
  <si>
    <t>Ohebná hadice s tepelnou izolací ø125</t>
  </si>
  <si>
    <t>Ref.v.: Elektrodesign Sonoflex MO</t>
  </si>
  <si>
    <t>2.16</t>
  </si>
  <si>
    <t>Falcované potrubí vyrobené z pozinkovaného plechu (spiro) ø315</t>
  </si>
  <si>
    <t>2.17</t>
  </si>
  <si>
    <t>2.19a</t>
  </si>
  <si>
    <t>2.19b</t>
  </si>
  <si>
    <t>2.19c</t>
  </si>
  <si>
    <t>2.20</t>
  </si>
  <si>
    <t>Chladivové potrubí ø 9,52 / 19,05 včetně komunikačního kabelu a tepelné izolace</t>
  </si>
  <si>
    <t>Zař. č.3 - Větrání laboratoří (zvířetník)</t>
  </si>
  <si>
    <t>3.01</t>
  </si>
  <si>
    <t xml:space="preserve">VZT jednotka přesné klimatizace s dvojitým deskovým rekuperátorem a adiabatickým chlazením
Referenční výrobek: Adsolair 580391
Množství vzduchu: přívod: 2300m3/h, odvod: 2300m3/h; 
Externí tlaková ztráta 300/300 Pa;
Rozměry: (d x š x v) 4800 x 900 x 1800 mm, hmotnost 1400 kg;
Akustické parametry:
Přívodní vzduch: 70dB(A)
Odvodní vzduch: 63dB(A) 
Sání venkovního vzduchu: 57dB(A)
Výfuk odpadního vzduchu : 63dB(A)
Hladina akustického tlaku ve vzdálenosti 1m od jednotky: 55dB(A)
VZT jednotka obsahující:
- dvojitý deskový rekuperátor s účinností 72%;
- chladící kompresor;
- adiabatické chlazení odpařením chlazení bez proudu;
- Ostatní díly: 
Přívodní část: Regulační klapka; fitr F7; deskový rekuperátor; chladící kompresor; EC ventilátor;
Odvodní část: Filtr M5; EC ventilátor; adiabatické chlazení; deskový rekuperátor; regulační klapka;
- dodávka jednotky včetně řídícího systému (regulátor) s komunikačním protokolem
</t>
  </si>
  <si>
    <t>3.02</t>
  </si>
  <si>
    <t>Elektrický ohřívač vzduchu; 15kW; regulace TTC 2000</t>
  </si>
  <si>
    <t>Ref.v.: Elektrodesign IBE 315/15T, regulace TTC 2000</t>
  </si>
  <si>
    <t>3.05a</t>
  </si>
  <si>
    <t>Kruhový regulátor VAV Labcontrol s vysokou přesností regulace; regulace podle množství přívodního vzduchu</t>
  </si>
  <si>
    <t>Ref.v.: TROX TVLK/250-160/RS</t>
  </si>
  <si>
    <t>3.05b</t>
  </si>
  <si>
    <t>Kruhový regulátor VAV Labcontrol s vysokou přesností regulace; regulátor množství odvodního vzduchu podle tlaku v místnosti</t>
  </si>
  <si>
    <t>Ref.v.: TROX TVLK/250-160/ELAB/ PC/LAB</t>
  </si>
  <si>
    <t>3.05c</t>
  </si>
  <si>
    <t>Řídící jednotka systému Labcontrol</t>
  </si>
  <si>
    <t>Ref.v.: TROX TAM - RMF</t>
  </si>
  <si>
    <t>3.05d</t>
  </si>
  <si>
    <t>Čidlo tlaku</t>
  </si>
  <si>
    <t>Ref.v.: TROX PT-699</t>
  </si>
  <si>
    <t>3.06</t>
  </si>
  <si>
    <t>Regulační klapka kruhová - Ø250mm; ruční ovládání</t>
  </si>
  <si>
    <t>Ref.v.: Mandík RKKM 250</t>
  </si>
  <si>
    <t>3.07a</t>
  </si>
  <si>
    <t>Anemostat vířivý přívodní; 500-650m3/h;</t>
  </si>
  <si>
    <t>Ref.v.: TROX VDW Q-Z-H-M/600x48</t>
  </si>
  <si>
    <t>3.07b</t>
  </si>
  <si>
    <t>Anemostat vířivý odvodní; 250-650m3/h;</t>
  </si>
  <si>
    <t>Ref.v.: TROX VDW Q-A-H-M/600x24</t>
  </si>
  <si>
    <t>3.08</t>
  </si>
  <si>
    <t>Protidešťová žaluzie, šířka/výška 560/560, vč. montážního a dalšího příslušenství</t>
  </si>
  <si>
    <t>3.10a</t>
  </si>
  <si>
    <r>
      <rPr>
        <sz val="9"/>
        <rFont val="Arial"/>
        <family val="2"/>
        <charset val="238"/>
      </rPr>
      <t>Kulisový tlumič hluku vč. opláštění - přívod vzduchu
rozměry(š/v/d):600/350/1250mm</t>
    </r>
    <r>
      <rPr>
        <sz val="9"/>
        <color indexed="10"/>
        <rFont val="Arial"/>
        <family val="2"/>
        <charset val="238"/>
      </rPr>
      <t xml:space="preserve">
</t>
    </r>
  </si>
  <si>
    <t>kulisa/mezera:200/100mm
∆p = 25Pa při V=2300m3/h; útlum dle technického listu
Ref.v.: Lindab SLRS 200 100 600 350 1250</t>
  </si>
  <si>
    <t>3.10b</t>
  </si>
  <si>
    <r>
      <rPr>
        <sz val="9"/>
        <rFont val="Arial"/>
        <family val="2"/>
        <charset val="238"/>
      </rPr>
      <t>Kulisový tlumič hluku vč. opláštění - přívod vzduchu
rozměry(š/v/d):500/500/650mm</t>
    </r>
    <r>
      <rPr>
        <sz val="9"/>
        <color indexed="10"/>
        <rFont val="Arial"/>
        <family val="2"/>
        <charset val="238"/>
      </rPr>
      <t xml:space="preserve">
</t>
    </r>
  </si>
  <si>
    <t>kulisa/mezera:200/50mm
∆p = 47Pa při V=2300m3/h; útlum dle technického listu
Ref.v.: Lindab SLRS 200 50 500 500 650</t>
  </si>
  <si>
    <t>3.15</t>
  </si>
  <si>
    <t>Ohebná hadice s tepelnou izolací ø250</t>
  </si>
  <si>
    <t>3.16</t>
  </si>
  <si>
    <t>Falcované potrubí vyrobené z pozinkovaného plechu (spiro) ø250</t>
  </si>
  <si>
    <t>3.17</t>
  </si>
  <si>
    <t>3.19a</t>
  </si>
  <si>
    <t>3.19b</t>
  </si>
  <si>
    <t>3.19c</t>
  </si>
  <si>
    <t>Ostatní</t>
  </si>
  <si>
    <t>Montáž systému</t>
  </si>
  <si>
    <t>Zaškolení obsluhy, provozní předpisy a řády</t>
  </si>
  <si>
    <t>Provozní a komplexní zkoušky vč. Nastavení přesného průtoku vzduchu, revize, protokol o zaregulování</t>
  </si>
  <si>
    <t>Dokumentace skutečného provedení</t>
  </si>
  <si>
    <t>Jemné zaregulovní všech tras a distribučních elementů</t>
  </si>
  <si>
    <t>Štítky a označení potrubí a revizních otvorů</t>
  </si>
  <si>
    <t>Utěsnění prostupů, vč. oplechování při prostupu střechou apod.</t>
  </si>
  <si>
    <t>Demontáž stávající VZT</t>
  </si>
  <si>
    <t>Rekapitulace nákladů</t>
  </si>
  <si>
    <t>Celkem</t>
  </si>
  <si>
    <t>Akce:        3. LÉKAŘSKÁ FAKULTA</t>
  </si>
  <si>
    <t>Datum:      květen 2019</t>
  </si>
  <si>
    <t>Výpis materiálu UTCH</t>
  </si>
  <si>
    <t>Č.</t>
  </si>
  <si>
    <t>Ozn.</t>
  </si>
  <si>
    <t>-</t>
  </si>
  <si>
    <t>Počet</t>
  </si>
  <si>
    <t>Cena za kus</t>
  </si>
  <si>
    <t>Celková cena</t>
  </si>
  <si>
    <t>CHL.1.1 - VRF chladivový systém - 1.NP západ</t>
  </si>
  <si>
    <t>CHL.1.1 VRF</t>
  </si>
  <si>
    <t>Venkovní VRF jednotka se vzduchem chlazeným výměníkem; dvoutrubkové připojení; chladicí výkon 33,60 kW; topný výkon 36,70 kW; chladivo R410A; rozměry 1090x1625x380 mm (ŠxVxH); akustický výkon: 81 dB(A); napájení 3x400 V; jm. příkon 14,0 kW; EER 2,4</t>
  </si>
  <si>
    <t>Vnitřní nástěnná jednotka; chladicí výkon 2,7 kW; topný výkon 3,2 kW; rozměry 818x316x189 mm (ŠxVxH); váha 8,4 kg; akustický výkon: 55 dB(A); napájení 230 V</t>
  </si>
  <si>
    <t>Vnitřní nástěnná jednotka; chladicí výkon 3,5 kW; topný výkon 4,0 kW; rozměry 818x316x189 mm (ŠxVxH); váha 8,4 kg; akustický výkon: 55 dB(A); napájení 230 V</t>
  </si>
  <si>
    <t>Chladivové potrubí ø 6,35 / 12,7 mm včetně komunikačního kabelu a tepelné izolace</t>
  </si>
  <si>
    <t>Chladivové potrubí ø 9,52 / 15,88 mm včetně komunikačního kabelu a tepelné izolace</t>
  </si>
  <si>
    <t>Chladivové potrubí ø 9,52 / 19,05 mm včetně komunikačního kabelu a tepelné izolace</t>
  </si>
  <si>
    <t>Chladivové potrubí ø 9,52 / 22,2 mm včetně komunikačního kabelu a tepelné izolace</t>
  </si>
  <si>
    <t>Chladivové potrubí ø 12,7 / 28,58 mm včetně komunikačního kabelu a tepelné izolace</t>
  </si>
  <si>
    <t>Odbočka - refnet</t>
  </si>
  <si>
    <t>Chladivo k doplnění R410A</t>
  </si>
  <si>
    <t>Čerpadlo kondenzátu vnitřních jednotek s el. plovákem; hlučnost 17 dBa; výkon 5l/h; výtlak 5m; rozměry čerpadla: 150x37x40 (DxŠxV), rozměry nádržky 90x35x40 (DxŠxV)</t>
  </si>
  <si>
    <t>Kabelový ovladač s ČJ</t>
  </si>
  <si>
    <t>Kabely skupinového ovládání</t>
  </si>
  <si>
    <t>CHL.1.1 celkem:</t>
  </si>
  <si>
    <t>CHL.1.2 - VRF chladivový systém - 1.NP východ</t>
  </si>
  <si>
    <t>CHL.1.2 VRF</t>
  </si>
  <si>
    <t>Venkovní VRF jednotka se vzduchem chlazeným výměníkem; dvoutrubkové připojení; chladicí výkon 28,0 kW; topný výkon 30,6 kW; chladivo R410A; rozměry 1090x1625x380 mm (ŠxVxH); akustický výkon: 80 dB(A); napájení 3x400 V; jm. příkon 8,75 kW; EER 3,2</t>
  </si>
  <si>
    <t>Vnitřní nástěnná jednotka; chladicí výkon 1,6 kW; topný výkon 1,8 kW; rozměry 818x316x189 mm (ŠxVxH); váha 8,4 kg; akustický výkon: 54 dB(A); napájení 230 V</t>
  </si>
  <si>
    <t>CHL.1.2 celkem:</t>
  </si>
  <si>
    <t>CHL.1.3 - Split systém - mrazáky v 1.NP</t>
  </si>
  <si>
    <t>CHL.1.3</t>
  </si>
  <si>
    <r>
      <t xml:space="preserve">Venkovní chladicí split jednotka; chladicí výkon 9,50 kW, topný výkon 10,80 kW (nominální); </t>
    </r>
    <r>
      <rPr>
        <sz val="10"/>
        <rFont val="Arial Narrow"/>
        <family val="2"/>
      </rPr>
      <t xml:space="preserve">chladivo R32; </t>
    </r>
    <r>
      <rPr>
        <sz val="10"/>
        <rFont val="Arial Narrow"/>
        <family val="2"/>
        <charset val="238"/>
      </rPr>
      <t xml:space="preserve">rozměry 950x1380x330 mm (ŠxVxH); váha 87,5 kg; napájení </t>
    </r>
    <r>
      <rPr>
        <sz val="10"/>
        <rFont val="Arial Narrow"/>
        <family val="2"/>
      </rPr>
      <t>3x400 V</t>
    </r>
    <r>
      <rPr>
        <sz val="10"/>
        <rFont val="Arial Narrow"/>
        <family val="2"/>
        <charset val="238"/>
      </rPr>
      <t xml:space="preserve"> / 3,44 kW; </t>
    </r>
    <r>
      <rPr>
        <sz val="10"/>
        <rFont val="Arial Narrow"/>
        <family val="2"/>
      </rPr>
      <t>akustický výkon: 66 dB(A)</t>
    </r>
  </si>
  <si>
    <t>Nástěnná vnitřní jednotka; chladicí výkon 9,50 kW; topný výkon 10,80 kW; rozměry 1200x360x265 mm (ŠxVxH); váha 18,3 kg, EER 3,7; SEER 6,1;  akustický výkon: 65 dB(A); vč. Infra ovl.</t>
  </si>
  <si>
    <t>El. deska pro přípoj na centrální ovladač</t>
  </si>
  <si>
    <t>CHL.1.3 celkem:</t>
  </si>
  <si>
    <t>CHL.1.4 - Split systém - server v 1.NP</t>
  </si>
  <si>
    <t>CHL.1.4</t>
  </si>
  <si>
    <r>
      <t xml:space="preserve">Venkovní chladicí split jednotka; chladicí výkon 8,00 kW, topný výkon 9,00 kW (nominální); </t>
    </r>
    <r>
      <rPr>
        <sz val="10"/>
        <rFont val="Arial Narrow"/>
        <family val="2"/>
      </rPr>
      <t xml:space="preserve">chladivo R32; </t>
    </r>
    <r>
      <rPr>
        <sz val="10"/>
        <rFont val="Arial Narrow"/>
        <family val="2"/>
        <charset val="238"/>
      </rPr>
      <t>rozměry 950x834x330 mm (ŠxVxH); váha 58 kg; napájení 230</t>
    </r>
    <r>
      <rPr>
        <sz val="10"/>
        <rFont val="Arial Narrow"/>
        <family val="2"/>
      </rPr>
      <t xml:space="preserve"> V</t>
    </r>
    <r>
      <rPr>
        <sz val="10"/>
        <rFont val="Arial Narrow"/>
        <family val="2"/>
        <charset val="238"/>
      </rPr>
      <t xml:space="preserve"> / 2,7 kW; </t>
    </r>
    <r>
      <rPr>
        <sz val="10"/>
        <rFont val="Arial Narrow"/>
        <family val="2"/>
      </rPr>
      <t>akustický výkon: 68 dB(A)</t>
    </r>
  </si>
  <si>
    <t>Nástěnná vnitřní jednotka; chladicí výkon 8,00 kW; topný výkon 9,00 kW; rozměry 1200x360x265 mm (ŠxVxH); váha 18,3 kg, EER 3,51; SEER 7,0;  akustický výkon: 62 dB(A); vč. Infra ovl.</t>
  </si>
  <si>
    <t>Modul střídání provozu a hlášení poruchy dvou split jednotek; alarm, napojení LAN</t>
  </si>
  <si>
    <t>CHL.1.4 celkem:</t>
  </si>
  <si>
    <t>CHL.1.5 - Split systém - server v 1.NP (záloha)</t>
  </si>
  <si>
    <t>CHL.1.5</t>
  </si>
  <si>
    <t>CHL.1.5 celkem:</t>
  </si>
  <si>
    <t>CHL.2.1 - VRF chladivový systém - 2.NP západ</t>
  </si>
  <si>
    <t>CHL.2.1 VRF</t>
  </si>
  <si>
    <t>CHL.2.1 celkem:</t>
  </si>
  <si>
    <t>CHL.2.2 - VRF chladivový systém - 2.NP sever</t>
  </si>
  <si>
    <t>CHL.2.2 VRF</t>
  </si>
  <si>
    <t>CHL.2.2 celkem:</t>
  </si>
  <si>
    <t>CHL.2.3 - VRF chladivový systém - 2.NP východ</t>
  </si>
  <si>
    <t>CHL.2.3 VRF</t>
  </si>
  <si>
    <t>CHL.2.3 celkem:</t>
  </si>
  <si>
    <t>CHL.2.4 - Split systém - laboratoř v 2.NP</t>
  </si>
  <si>
    <t>CHL.2.4</t>
  </si>
  <si>
    <t>CHL.2.4 celkem:</t>
  </si>
  <si>
    <t>CHL.3.1 - VRF chladivový systém - 3.NP západ</t>
  </si>
  <si>
    <t>CHL.3.1 VRF</t>
  </si>
  <si>
    <t>CHL.3.1 celkem:</t>
  </si>
  <si>
    <t>CHL.3.2 - VRF chladivový systém - 3.NP sever</t>
  </si>
  <si>
    <t>CHL.3.2 VRF</t>
  </si>
  <si>
    <t>Chladivové potrubí ø 12,7 / 19,05 mm včetně komunikačního kabelu a tepelné izolace</t>
  </si>
  <si>
    <t>Chladivové potrubí ø 12,7 / 22,2 mm včetně komunikačního kabelu a tepelné izolace</t>
  </si>
  <si>
    <t>Chladivové potrubí ø 12,7 / 25,4 mm včetně komunikačního kabelu a tepelné izolace</t>
  </si>
  <si>
    <t>CHL.3.2 celkem:</t>
  </si>
  <si>
    <t>CHL.3.3 - VRF chladivový systém - 3.NP východ</t>
  </si>
  <si>
    <t>CHL.3.3 VRF</t>
  </si>
  <si>
    <t>CHL.3.3 celkem:</t>
  </si>
  <si>
    <t>CHL.4.1 - VRF chladivový systém - 4.NP západ</t>
  </si>
  <si>
    <t>CHL.4.1 VRF</t>
  </si>
  <si>
    <t>CHL.4.1 celkem:</t>
  </si>
  <si>
    <t>CHL.4.2 - VRF chladivový systém - 4.NP sever</t>
  </si>
  <si>
    <t>CHL.4.2 VRF</t>
  </si>
  <si>
    <t>CHL.4.2 celkem:</t>
  </si>
  <si>
    <t>CHL.4.3 - VRF chladivový systém - 4.NP východ</t>
  </si>
  <si>
    <t>CHL.4.3 VRF</t>
  </si>
  <si>
    <t>CHL.4.3 celkem:</t>
  </si>
  <si>
    <t>CHL.5.1 - VRF chladivový systém - 5.NP západ</t>
  </si>
  <si>
    <t>CHL.5.1 VRF</t>
  </si>
  <si>
    <t>CHL.5.1 celkem:</t>
  </si>
  <si>
    <t>CHL.5.2 - VRF chladivový systém - 5.NP sever</t>
  </si>
  <si>
    <t>CHL.5.2 VRF</t>
  </si>
  <si>
    <t>CHL.5.2 celkem:</t>
  </si>
  <si>
    <t>CHL.5.3 - VRF chladivový systém - 5.NP východ</t>
  </si>
  <si>
    <t>CHL.5.3 VRF</t>
  </si>
  <si>
    <t>CHL.5.3 celkem:</t>
  </si>
  <si>
    <t>CHL.6.1 - VRF chladivový systém - 6.NP západ</t>
  </si>
  <si>
    <t>CHL.6.1 VRF</t>
  </si>
  <si>
    <t>CHL.6.1 celkem:</t>
  </si>
  <si>
    <t>CHL.6.2 - VRF chladivový systém - 6.NP sever</t>
  </si>
  <si>
    <t>CHL.6.2 VRF</t>
  </si>
  <si>
    <t>Venkovní VRF jednotka se vzduchem chlazeným výměníkem; dvoutrubkové připojení; chladicí výkon 22,4 kW; topný výkon 24,5 kW; chladivo R410A; rozměry 950x1380x330 mm (ŠxVxH); akustický výkon: 81 dB(A); napájení 3x400 V; jm. příkon 8,3 kW; EER 2,7</t>
  </si>
  <si>
    <t>CHL.6.2 celkem:</t>
  </si>
  <si>
    <t>CHL.6.3 - VRF chladivový systém - 6.NP východ</t>
  </si>
  <si>
    <t>CHL.6.3 VRF</t>
  </si>
  <si>
    <t>CHL.6.3 celkem:</t>
  </si>
  <si>
    <t>CHL.6.4 - Split systém - laboratoř v 6.NP</t>
  </si>
  <si>
    <t>CHL.6.4</t>
  </si>
  <si>
    <r>
      <t xml:space="preserve">Venkovní chladicí split jednotka; chladicí výkon 5,00 kW, topný výkon 5,80 kW (nominální); </t>
    </r>
    <r>
      <rPr>
        <sz val="10"/>
        <rFont val="Arial Narrow"/>
        <family val="2"/>
      </rPr>
      <t xml:space="preserve">chladivo R32A; </t>
    </r>
    <r>
      <rPr>
        <sz val="10"/>
        <rFont val="Arial Narrow"/>
        <family val="2"/>
        <charset val="238"/>
      </rPr>
      <t>rozměry 770x545x288 mm (ŠxVxH); váha 35 kg; napájení 230</t>
    </r>
    <r>
      <rPr>
        <sz val="10"/>
        <rFont val="Arial Narrow"/>
        <family val="2"/>
      </rPr>
      <t xml:space="preserve"> V</t>
    </r>
    <r>
      <rPr>
        <sz val="10"/>
        <rFont val="Arial Narrow"/>
        <family val="2"/>
        <charset val="238"/>
      </rPr>
      <t xml:space="preserve"> / 2,0 kW; </t>
    </r>
    <r>
      <rPr>
        <sz val="10"/>
        <rFont val="Arial Narrow"/>
        <family val="2"/>
      </rPr>
      <t>akustický výkon: 65 dB(A)</t>
    </r>
  </si>
  <si>
    <t>Nástěnná vnitřní jednotka; chladicí výkon 5,00 kW; topný výkon 5,8 kW; rozměry 998x345x210 mm (ŠxVxH); váha 11,4 kg, EER 3,2; SEER 7,0; akustický výkon: 60 dB(A); vč. Infra ovl.</t>
  </si>
  <si>
    <t>CHL.6.4 celkem:</t>
  </si>
  <si>
    <t xml:space="preserve">Centrální řídící modul pro 17 systémů VRF (199 nástěnných jednotek) a 5 systémů split; možnost vzdáleného ovládání přes webové rozhraní </t>
  </si>
  <si>
    <t>Axiální ventilátor; průtok vzduchu 180m3/h, rozměry 180x180x120mm</t>
  </si>
  <si>
    <t>Technický návrh systému a výpočet množství chladiva s ohledem na normu ČSN EN 378-1 a ČSN EN 378-3 *</t>
  </si>
  <si>
    <t>Obecné</t>
  </si>
  <si>
    <t>Montáž systému - kompletní montáž rozvodů, kotvy, závěsy a uložení potrubí, uchycení armatur a potrubí, šroubení, přechodové kusy, pevné body, montáž zařízení a jejich uložení, doprava (včetně mimo-staveništní), veškeré stavební přípomoce</t>
  </si>
  <si>
    <t>Tlakové zkoušky těsnosti (i dílčí) - paušál</t>
  </si>
  <si>
    <t>Provozní zkouška</t>
  </si>
  <si>
    <t>Veškeré revizní zprávy od zařízení, vč. případně požadované úřední zkoušky apod.</t>
  </si>
  <si>
    <t>Odvod kondenzátu</t>
  </si>
  <si>
    <t>Potrubí pro odvod kondenzátu PP-RCT 20x2,3</t>
  </si>
  <si>
    <t>Potrubí pro odvod kondenzátu HT-PP32</t>
  </si>
  <si>
    <t>Potrubí pro odvod kondenzátu HT-PP50</t>
  </si>
  <si>
    <t>Sifon DN40 x5/4" s vodní zápachovou uzávěrkou a mechanickým zápachovým uzávěrem a čistící vložkou</t>
  </si>
  <si>
    <t>* Od dodavatele se požaduje příloha s technickým návrhem systému a s doložením splnění projektovaných parametrů s ohledem na normu ČSN EN 378-1 a 378-3. Dodavatel musí respektovat množství chladiva v jednotlivých systémech podle výše zmíněné normy a musí doložit jeho výpočet včetně přijatých opatření v případech, kdy dojde k překročení limitu, která budou součástí nabídky.</t>
  </si>
  <si>
    <t>Stavba :</t>
  </si>
  <si>
    <t>Elektroinstalace pro vzduchotechniku a chlazení - revize 9/2020</t>
  </si>
  <si>
    <t>Profese:</t>
  </si>
  <si>
    <t>Objekt :</t>
  </si>
  <si>
    <t>3. Lékařská fakulte Univerzity Karlovy, Ruská 2411/87, Praha 10</t>
  </si>
  <si>
    <t>Elektroinstalace</t>
  </si>
  <si>
    <t>Číslo položky</t>
  </si>
  <si>
    <t>Popis položky</t>
  </si>
  <si>
    <t>Dodávka (Kč)</t>
  </si>
  <si>
    <t>Montáž (Kč)</t>
  </si>
  <si>
    <t>Jednotková cena</t>
  </si>
  <si>
    <t>Celkem za dodávku</t>
  </si>
  <si>
    <t>SIL/1</t>
  </si>
  <si>
    <t>Vypínač servisní, 400V, 25A, v krabici IP54</t>
  </si>
  <si>
    <t>SIL/2</t>
  </si>
  <si>
    <t>Vypínač servisní, 400V, 63A, v krabici IP54</t>
  </si>
  <si>
    <t>SIL/3</t>
  </si>
  <si>
    <t>Prostorový termostat 230V, 10A</t>
  </si>
  <si>
    <t>SIL/4</t>
  </si>
  <si>
    <t>Krabice přístrojová</t>
  </si>
  <si>
    <t>SIL/5</t>
  </si>
  <si>
    <t>Krabicová rozvodka</t>
  </si>
  <si>
    <t>SIL/6</t>
  </si>
  <si>
    <t>Kabel CYKY 3 x 120 + 70, pevně</t>
  </si>
  <si>
    <t>SIL/7</t>
  </si>
  <si>
    <t>Kabel CYKY 3 x 95 + 50, pevně</t>
  </si>
  <si>
    <t>SIL/8</t>
  </si>
  <si>
    <t>Kabel CYKY 5C x 10, pevně</t>
  </si>
  <si>
    <t>SIL/9</t>
  </si>
  <si>
    <t>Kabel CYKY 5C x 6, pevně</t>
  </si>
  <si>
    <t>SIL/10</t>
  </si>
  <si>
    <t>Kabel CYKY 5C x 4, pevně</t>
  </si>
  <si>
    <t>SIL/11</t>
  </si>
  <si>
    <t>Kabel CYKY 5C x 2,5, pevně</t>
  </si>
  <si>
    <t>SIL/12</t>
  </si>
  <si>
    <t>Kabel CYKY 5C x 1,5, pevně</t>
  </si>
  <si>
    <t>SIL/13</t>
  </si>
  <si>
    <t>Kabel CYKY 3C x 2,5, pevně</t>
  </si>
  <si>
    <t>SIL/14</t>
  </si>
  <si>
    <t>Kabel CYKY 3C x 1,5, volně</t>
  </si>
  <si>
    <t>SIL/15</t>
  </si>
  <si>
    <t>Ukončení vodičů do 120 mm2</t>
  </si>
  <si>
    <t>SIL/16</t>
  </si>
  <si>
    <t>Ukončení vodičů do 95 mm2</t>
  </si>
  <si>
    <t>SIL/17</t>
  </si>
  <si>
    <t>Ukončení vodičů do 10 mm2</t>
  </si>
  <si>
    <t>SIL/18</t>
  </si>
  <si>
    <t>Ukončení vodičů do 6 mm2</t>
  </si>
  <si>
    <t>SIL/19</t>
  </si>
  <si>
    <t>Ukončení vodičů do 2,5 mm2</t>
  </si>
  <si>
    <t>SIL/20</t>
  </si>
  <si>
    <t>Pospojovací vodič CY10</t>
  </si>
  <si>
    <t>SIL/21</t>
  </si>
  <si>
    <t>Pospojovací vodič CY6</t>
  </si>
  <si>
    <t>SIL/22</t>
  </si>
  <si>
    <t>Pomocný, montážní a označovací materiál (15%)</t>
  </si>
  <si>
    <t>SIL/23</t>
  </si>
  <si>
    <t>Zednické přípomoci - odhad</t>
  </si>
  <si>
    <t>SIL/24</t>
  </si>
  <si>
    <t>Rozvaděč skříňový RVZT, š.800, hl.400, v.2000mm, horem</t>
  </si>
  <si>
    <t>SIL/25</t>
  </si>
  <si>
    <t>Rozvaděč skříňový RCH6.1, š.800, hl.400, v.2000mm, horem</t>
  </si>
  <si>
    <t>SIL/26</t>
  </si>
  <si>
    <t>Rozvaděč skříňový RCH6.2, š.800, hl.400, v.2000mm, horem</t>
  </si>
  <si>
    <t>SIL/27</t>
  </si>
  <si>
    <t>Rozvaděč oceloplech. RCHx.1, š.400, v.500, hl.150 mm, horem</t>
  </si>
  <si>
    <t>SIL/28</t>
  </si>
  <si>
    <t>Rozvaděč oceloplech. RCHx.2, š.400, v.500, hl.150 mm, horem</t>
  </si>
  <si>
    <t>SIL/29</t>
  </si>
  <si>
    <t>SIL/30</t>
  </si>
  <si>
    <t>Revize a revizní zpráva</t>
  </si>
  <si>
    <t>CELKEM</t>
  </si>
  <si>
    <t>Ceny jsou bez DPH.</t>
  </si>
  <si>
    <t xml:space="preserve">   celkem ,-Kč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</si>
</sst>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0%"/>
    <numFmt numFmtId="165" formatCode="dd\.mm\.yyyy"/>
    <numFmt numFmtId="166" formatCode="#,##0.00000"/>
    <numFmt numFmtId="167" formatCode="#,##0.000"/>
    <numFmt numFmtId="168" formatCode="_(#,##0&quot;.&quot;_);;;_(@_)"/>
    <numFmt numFmtId="169" formatCode="_(#,##0.0??;\-\ #,##0.0??;&quot;–&quot;???;_(@_)"/>
    <numFmt numFmtId="170" formatCode="_(#,##0.00_);[Red]\-\ #,##0.00_);&quot;–&quot;??;_(@_)"/>
    <numFmt numFmtId="171" formatCode="_(#,##0_);[Red]\-\ #,##0_);&quot;–&quot;??;_(@_)"/>
    <numFmt numFmtId="172" formatCode="#,##0\ &quot;Kč&quot;"/>
    <numFmt numFmtId="173" formatCode="#,##0&quot; Kč&quot;"/>
    <numFmt numFmtId="174" formatCode="#,##0&quot; Kč&quot;;\-#,##0&quot; Kč&quot;"/>
  </numFmts>
  <fonts count="8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"/>
      <charset val="238"/>
    </font>
    <font>
      <b/>
      <sz val="12"/>
      <color indexed="25"/>
      <name val="Arial"/>
      <family val="2"/>
      <charset val="238"/>
    </font>
    <font>
      <b/>
      <sz val="16"/>
      <color indexed="25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0"/>
      <color indexed="1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indexed="54"/>
      <name val="Arial"/>
      <family val="2"/>
      <charset val="238"/>
    </font>
    <font>
      <b/>
      <sz val="10"/>
      <color indexed="54"/>
      <name val="Arial"/>
      <family val="2"/>
      <charset val="238"/>
    </font>
    <font>
      <b/>
      <sz val="8"/>
      <color indexed="54"/>
      <name val="Arial"/>
      <family val="2"/>
      <charset val="238"/>
    </font>
    <font>
      <b/>
      <sz val="10"/>
      <color indexed="23"/>
      <name val="Arial"/>
      <family val="2"/>
      <charset val="238"/>
    </font>
    <font>
      <sz val="9"/>
      <name val="Arial"/>
      <family val="2"/>
      <charset val="238"/>
    </font>
    <font>
      <u/>
      <sz val="9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indexed="8"/>
      <name val="Arial CE"/>
      <charset val="238"/>
    </font>
    <font>
      <sz val="7.5"/>
      <color indexed="23"/>
      <name val="Arial"/>
      <family val="2"/>
      <charset val="238"/>
    </font>
    <font>
      <b/>
      <sz val="7.5"/>
      <color indexed="23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2"/>
      <color rgb="FF00000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2"/>
      <color rgb="FF002060"/>
      <name val="Arial Narrow"/>
      <family val="2"/>
      <charset val="238"/>
    </font>
    <font>
      <sz val="11"/>
      <color rgb="FFFFFFFF"/>
      <name val="Calibri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name val="Arial Narrow"/>
      <family val="2"/>
    </font>
    <font>
      <b/>
      <sz val="10"/>
      <color rgb="FF000000"/>
      <name val="Arial"/>
      <family val="2"/>
      <charset val="238"/>
    </font>
    <font>
      <sz val="10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color indexed="9"/>
      <name val="Arial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rgb="FF4472C4"/>
        <bgColor rgb="FF666699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39" fillId="0" borderId="0" applyNumberFormat="0" applyFill="0" applyBorder="0" applyAlignment="0" applyProtection="0"/>
    <xf numFmtId="0" fontId="40" fillId="0" borderId="0"/>
    <xf numFmtId="0" fontId="49" fillId="0" borderId="0"/>
    <xf numFmtId="0" fontId="68" fillId="7" borderId="0" applyBorder="0" applyProtection="0"/>
    <xf numFmtId="0" fontId="75" fillId="0" borderId="0"/>
    <xf numFmtId="0" fontId="80" fillId="0" borderId="0"/>
  </cellStyleXfs>
  <cellXfs count="4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5" fillId="5" borderId="0" xfId="0" applyFont="1" applyFill="1" applyAlignment="1">
      <alignment horizontal="left" vertical="center"/>
    </xf>
    <xf numFmtId="4" fontId="25" fillId="5" borderId="0" xfId="0" applyNumberFormat="1" applyFont="1" applyFill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0" fillId="0" borderId="0" xfId="0"/>
    <xf numFmtId="14" fontId="2" fillId="3" borderId="0" xfId="0" applyNumberFormat="1" applyFont="1" applyFill="1" applyAlignment="1" applyProtection="1">
      <alignment horizontal="left" vertical="center"/>
      <protection locked="0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0" xfId="2" applyAlignment="1">
      <alignment wrapText="1"/>
    </xf>
    <xf numFmtId="168" fontId="41" fillId="0" borderId="0" xfId="2" applyNumberFormat="1" applyFont="1" applyAlignment="1">
      <alignment vertical="center" wrapText="1"/>
    </xf>
    <xf numFmtId="49" fontId="42" fillId="0" borderId="0" xfId="2" applyNumberFormat="1" applyFont="1" applyAlignment="1">
      <alignment vertical="center" wrapText="1"/>
    </xf>
    <xf numFmtId="49" fontId="41" fillId="0" borderId="0" xfId="2" applyNumberFormat="1" applyFont="1" applyAlignment="1">
      <alignment vertical="center" wrapText="1"/>
    </xf>
    <xf numFmtId="169" fontId="41" fillId="0" borderId="0" xfId="2" applyNumberFormat="1" applyFont="1" applyAlignment="1">
      <alignment vertical="center" wrapText="1"/>
    </xf>
    <xf numFmtId="170" fontId="41" fillId="0" borderId="0" xfId="2" applyNumberFormat="1" applyFont="1" applyAlignment="1">
      <alignment vertical="center" wrapText="1"/>
    </xf>
    <xf numFmtId="171" fontId="41" fillId="0" borderId="0" xfId="2" applyNumberFormat="1" applyFont="1" applyAlignment="1">
      <alignment vertical="center" wrapText="1"/>
    </xf>
    <xf numFmtId="168" fontId="43" fillId="0" borderId="0" xfId="2" applyNumberFormat="1" applyFont="1" applyAlignment="1">
      <alignment horizontal="center" vertical="center" wrapText="1"/>
    </xf>
    <xf numFmtId="0" fontId="44" fillId="0" borderId="0" xfId="2" applyFont="1" applyAlignment="1">
      <alignment wrapText="1"/>
    </xf>
    <xf numFmtId="49" fontId="45" fillId="0" borderId="23" xfId="2" applyNumberFormat="1" applyFont="1" applyBorder="1" applyAlignment="1">
      <alignment horizontal="right" vertical="center" wrapText="1"/>
    </xf>
    <xf numFmtId="49" fontId="45" fillId="0" borderId="23" xfId="2" applyNumberFormat="1" applyFont="1" applyBorder="1" applyAlignment="1">
      <alignment horizontal="left" vertical="center" wrapText="1"/>
    </xf>
    <xf numFmtId="0" fontId="45" fillId="0" borderId="23" xfId="2" applyFont="1" applyBorder="1" applyAlignment="1">
      <alignment horizontal="left" vertical="center" wrapText="1"/>
    </xf>
    <xf numFmtId="49" fontId="45" fillId="0" borderId="23" xfId="2" applyNumberFormat="1" applyFont="1" applyBorder="1" applyAlignment="1">
      <alignment horizontal="center" vertical="center" wrapText="1"/>
    </xf>
    <xf numFmtId="49" fontId="46" fillId="0" borderId="0" xfId="2" applyNumberFormat="1" applyFont="1" applyAlignment="1">
      <alignment horizontal="center" wrapText="1"/>
    </xf>
    <xf numFmtId="49" fontId="47" fillId="0" borderId="0" xfId="2" applyNumberFormat="1" applyFont="1" applyAlignment="1">
      <alignment horizontal="right" vertical="center" wrapText="1"/>
    </xf>
    <xf numFmtId="49" fontId="47" fillId="0" borderId="0" xfId="2" applyNumberFormat="1" applyFont="1" applyAlignment="1">
      <alignment horizontal="left" vertical="center" wrapText="1"/>
    </xf>
    <xf numFmtId="0" fontId="47" fillId="0" borderId="0" xfId="2" applyFont="1" applyAlignment="1">
      <alignment horizontal="left" vertical="center" wrapText="1"/>
    </xf>
    <xf numFmtId="49" fontId="47" fillId="0" borderId="0" xfId="2" applyNumberFormat="1" applyFont="1" applyAlignment="1">
      <alignment horizontal="center" vertical="center" wrapText="1"/>
    </xf>
    <xf numFmtId="171" fontId="48" fillId="0" borderId="0" xfId="2" applyNumberFormat="1" applyFont="1" applyAlignment="1">
      <alignment horizontal="right" vertical="top" wrapText="1"/>
    </xf>
    <xf numFmtId="0" fontId="49" fillId="0" borderId="0" xfId="2" applyFont="1" applyAlignment="1">
      <alignment wrapText="1"/>
    </xf>
    <xf numFmtId="0" fontId="50" fillId="0" borderId="0" xfId="2" applyFont="1" applyAlignment="1">
      <alignment horizontal="left" vertical="center" wrapText="1"/>
    </xf>
    <xf numFmtId="0" fontId="51" fillId="0" borderId="0" xfId="2" applyFont="1" applyAlignment="1">
      <alignment wrapText="1"/>
    </xf>
    <xf numFmtId="168" fontId="52" fillId="0" borderId="0" xfId="2" applyNumberFormat="1" applyFont="1" applyAlignment="1">
      <alignment vertical="center" wrapText="1"/>
    </xf>
    <xf numFmtId="0" fontId="51" fillId="0" borderId="0" xfId="2" applyFont="1" applyAlignment="1">
      <alignment horizontal="left" vertical="center" wrapText="1"/>
    </xf>
    <xf numFmtId="0" fontId="52" fillId="0" borderId="0" xfId="2" applyFont="1" applyAlignment="1">
      <alignment horizontal="left" vertical="center" wrapText="1"/>
    </xf>
    <xf numFmtId="49" fontId="52" fillId="0" borderId="0" xfId="2" applyNumberFormat="1" applyFont="1" applyAlignment="1">
      <alignment horizontal="center" vertical="center" wrapText="1"/>
    </xf>
    <xf numFmtId="169" fontId="52" fillId="0" borderId="0" xfId="2" applyNumberFormat="1" applyFont="1" applyAlignment="1">
      <alignment vertical="center" wrapText="1"/>
    </xf>
    <xf numFmtId="170" fontId="52" fillId="0" borderId="0" xfId="2" applyNumberFormat="1" applyFont="1" applyAlignment="1">
      <alignment vertical="center" wrapText="1"/>
    </xf>
    <xf numFmtId="171" fontId="52" fillId="0" borderId="0" xfId="2" applyNumberFormat="1" applyFont="1" applyAlignment="1">
      <alignment vertical="center" wrapText="1"/>
    </xf>
    <xf numFmtId="0" fontId="52" fillId="0" borderId="0" xfId="2" applyFont="1" applyAlignment="1">
      <alignment wrapText="1"/>
    </xf>
    <xf numFmtId="0" fontId="53" fillId="0" borderId="0" xfId="2" applyFont="1" applyAlignment="1">
      <alignment wrapText="1"/>
    </xf>
    <xf numFmtId="168" fontId="53" fillId="0" borderId="0" xfId="2" applyNumberFormat="1" applyFont="1" applyAlignment="1">
      <alignment vertical="center" wrapText="1"/>
    </xf>
    <xf numFmtId="0" fontId="53" fillId="0" borderId="0" xfId="2" applyFont="1" applyAlignment="1">
      <alignment horizontal="left" vertical="center" wrapText="1"/>
    </xf>
    <xf numFmtId="0" fontId="45" fillId="0" borderId="0" xfId="2" applyFont="1" applyAlignment="1">
      <alignment horizontal="left" vertical="center" wrapText="1"/>
    </xf>
    <xf numFmtId="0" fontId="45" fillId="0" borderId="0" xfId="2" applyFont="1" applyAlignment="1">
      <alignment horizontal="left" wrapText="1"/>
    </xf>
    <xf numFmtId="49" fontId="53" fillId="0" borderId="0" xfId="2" applyNumberFormat="1" applyFont="1" applyAlignment="1">
      <alignment horizontal="center" vertical="center" wrapText="1"/>
    </xf>
    <xf numFmtId="169" fontId="53" fillId="0" borderId="0" xfId="2" applyNumberFormat="1" applyFont="1" applyAlignment="1">
      <alignment vertical="center" wrapText="1"/>
    </xf>
    <xf numFmtId="172" fontId="53" fillId="0" borderId="0" xfId="2" applyNumberFormat="1" applyFont="1" applyAlignment="1">
      <alignment vertical="center" wrapText="1"/>
    </xf>
    <xf numFmtId="172" fontId="46" fillId="0" borderId="24" xfId="2" applyNumberFormat="1" applyFont="1" applyBorder="1" applyAlignment="1">
      <alignment vertical="center" wrapText="1"/>
    </xf>
    <xf numFmtId="0" fontId="54" fillId="0" borderId="0" xfId="2" applyFont="1" applyAlignment="1">
      <alignment wrapText="1"/>
    </xf>
    <xf numFmtId="3" fontId="48" fillId="0" borderId="25" xfId="2" applyNumberFormat="1" applyFont="1" applyBorder="1" applyAlignment="1">
      <alignment horizontal="right" vertical="center" wrapText="1"/>
    </xf>
    <xf numFmtId="49" fontId="48" fillId="0" borderId="26" xfId="3" applyNumberFormat="1" applyFont="1" applyBorder="1" applyAlignment="1">
      <alignment horizontal="center" vertical="center" wrapText="1"/>
    </xf>
    <xf numFmtId="172" fontId="54" fillId="0" borderId="27" xfId="2" applyNumberFormat="1" applyFont="1" applyBorder="1" applyAlignment="1">
      <alignment horizontal="left" vertical="center" wrapText="1"/>
    </xf>
    <xf numFmtId="172" fontId="54" fillId="0" borderId="28" xfId="2" applyNumberFormat="1" applyFont="1" applyBorder="1" applyAlignment="1">
      <alignment horizontal="left" vertical="center" wrapText="1"/>
    </xf>
    <xf numFmtId="49" fontId="48" fillId="0" borderId="29" xfId="3" applyNumberFormat="1" applyFont="1" applyBorder="1" applyAlignment="1">
      <alignment horizontal="center" vertical="center" wrapText="1"/>
    </xf>
    <xf numFmtId="2" fontId="48" fillId="0" borderId="30" xfId="3" applyNumberFormat="1" applyFont="1" applyBorder="1" applyAlignment="1">
      <alignment horizontal="center" vertical="center" wrapText="1"/>
    </xf>
    <xf numFmtId="172" fontId="56" fillId="6" borderId="25" xfId="2" applyNumberFormat="1" applyFont="1" applyFill="1" applyBorder="1" applyAlignment="1">
      <alignment horizontal="right" vertical="center" wrapText="1"/>
    </xf>
    <xf numFmtId="172" fontId="56" fillId="0" borderId="31" xfId="2" applyNumberFormat="1" applyFont="1" applyBorder="1" applyAlignment="1">
      <alignment horizontal="right" vertical="center" wrapText="1"/>
    </xf>
    <xf numFmtId="49" fontId="48" fillId="0" borderId="30" xfId="3" applyNumberFormat="1" applyFont="1" applyBorder="1" applyAlignment="1">
      <alignment horizontal="center" vertical="center" wrapText="1"/>
    </xf>
    <xf numFmtId="0" fontId="54" fillId="0" borderId="30" xfId="3" applyFont="1" applyBorder="1" applyAlignment="1">
      <alignment vertical="center" wrapText="1"/>
    </xf>
    <xf numFmtId="0" fontId="48" fillId="0" borderId="25" xfId="2" applyFont="1" applyBorder="1" applyAlignment="1">
      <alignment horizontal="left" vertical="center" wrapText="1"/>
    </xf>
    <xf numFmtId="172" fontId="56" fillId="0" borderId="25" xfId="2" applyNumberFormat="1" applyFont="1" applyBorder="1" applyAlignment="1">
      <alignment horizontal="right" vertical="center" wrapText="1"/>
    </xf>
    <xf numFmtId="172" fontId="56" fillId="0" borderId="0" xfId="2" applyNumberFormat="1" applyFont="1" applyAlignment="1">
      <alignment vertical="center" wrapText="1"/>
    </xf>
    <xf numFmtId="0" fontId="54" fillId="0" borderId="30" xfId="3" applyFont="1" applyBorder="1" applyAlignment="1">
      <alignment vertical="top" wrapText="1"/>
    </xf>
    <xf numFmtId="0" fontId="57" fillId="0" borderId="30" xfId="3" applyFont="1" applyBorder="1" applyAlignment="1">
      <alignment vertical="center" wrapText="1"/>
    </xf>
    <xf numFmtId="49" fontId="48" fillId="0" borderId="25" xfId="2" applyNumberFormat="1" applyFont="1" applyBorder="1" applyAlignment="1">
      <alignment horizontal="center" vertical="center" wrapText="1"/>
    </xf>
    <xf numFmtId="2" fontId="58" fillId="0" borderId="25" xfId="2" applyNumberFormat="1" applyFont="1" applyBorder="1" applyAlignment="1">
      <alignment horizontal="center" vertical="center" wrapText="1"/>
    </xf>
    <xf numFmtId="49" fontId="54" fillId="0" borderId="25" xfId="2" applyNumberFormat="1" applyFont="1" applyBorder="1" applyAlignment="1">
      <alignment horizontal="center" vertical="center" wrapText="1"/>
    </xf>
    <xf numFmtId="0" fontId="54" fillId="0" borderId="25" xfId="2" applyFont="1" applyBorder="1" applyAlignment="1">
      <alignment horizontal="left" vertical="center" wrapText="1"/>
    </xf>
    <xf numFmtId="49" fontId="48" fillId="0" borderId="25" xfId="2" applyNumberFormat="1" applyFont="1" applyBorder="1" applyAlignment="1">
      <alignment horizontal="left" vertical="center" wrapText="1"/>
    </xf>
    <xf numFmtId="172" fontId="48" fillId="0" borderId="25" xfId="2" applyNumberFormat="1" applyFont="1" applyBorder="1" applyAlignment="1">
      <alignment horizontal="right" vertical="center" wrapText="1"/>
    </xf>
    <xf numFmtId="172" fontId="59" fillId="0" borderId="0" xfId="2" applyNumberFormat="1" applyFont="1" applyAlignment="1">
      <alignment vertical="center" wrapText="1"/>
    </xf>
    <xf numFmtId="0" fontId="60" fillId="0" borderId="0" xfId="2" applyFont="1" applyAlignment="1">
      <alignment wrapText="1"/>
    </xf>
    <xf numFmtId="0" fontId="60" fillId="0" borderId="0" xfId="2" applyFont="1" applyAlignment="1">
      <alignment horizontal="left" vertical="center" wrapText="1"/>
    </xf>
    <xf numFmtId="49" fontId="60" fillId="0" borderId="0" xfId="2" applyNumberFormat="1" applyFont="1" applyAlignment="1">
      <alignment horizontal="center" vertical="center" wrapText="1"/>
    </xf>
    <xf numFmtId="2" fontId="60" fillId="0" borderId="0" xfId="2" applyNumberFormat="1" applyFont="1" applyAlignment="1">
      <alignment horizontal="center" vertical="center" wrapText="1"/>
    </xf>
    <xf numFmtId="172" fontId="60" fillId="0" borderId="0" xfId="2" applyNumberFormat="1" applyFont="1" applyAlignment="1">
      <alignment vertical="center" wrapText="1"/>
    </xf>
    <xf numFmtId="0" fontId="54" fillId="0" borderId="32" xfId="3" applyFont="1" applyBorder="1" applyAlignment="1">
      <alignment horizontal="left" vertical="center" wrapText="1"/>
    </xf>
    <xf numFmtId="0" fontId="54" fillId="0" borderId="33" xfId="3" applyFont="1" applyBorder="1" applyAlignment="1">
      <alignment horizontal="left" vertical="center" wrapText="1"/>
    </xf>
    <xf numFmtId="0" fontId="49" fillId="0" borderId="30" xfId="3" applyBorder="1" applyAlignment="1">
      <alignment vertical="center" wrapText="1"/>
    </xf>
    <xf numFmtId="49" fontId="61" fillId="0" borderId="30" xfId="3" applyNumberFormat="1" applyFont="1" applyBorder="1" applyAlignment="1">
      <alignment horizontal="center" vertical="center" wrapText="1"/>
    </xf>
    <xf numFmtId="2" fontId="61" fillId="0" borderId="30" xfId="3" applyNumberFormat="1" applyFont="1" applyBorder="1" applyAlignment="1">
      <alignment horizontal="center" vertical="center" wrapText="1"/>
    </xf>
    <xf numFmtId="172" fontId="48" fillId="0" borderId="34" xfId="2" applyNumberFormat="1" applyFont="1" applyBorder="1" applyAlignment="1">
      <alignment horizontal="right" vertical="center" wrapText="1"/>
    </xf>
    <xf numFmtId="3" fontId="60" fillId="0" borderId="0" xfId="2" applyNumberFormat="1" applyFont="1" applyAlignment="1">
      <alignment vertical="center" wrapText="1"/>
    </xf>
    <xf numFmtId="172" fontId="48" fillId="0" borderId="27" xfId="2" applyNumberFormat="1" applyFont="1" applyBorder="1" applyAlignment="1">
      <alignment horizontal="right" vertical="center" wrapText="1"/>
    </xf>
    <xf numFmtId="172" fontId="62" fillId="0" borderId="24" xfId="2" applyNumberFormat="1" applyFont="1" applyBorder="1" applyAlignment="1">
      <alignment horizontal="right" vertical="center" wrapText="1"/>
    </xf>
    <xf numFmtId="0" fontId="54" fillId="0" borderId="32" xfId="3" applyFont="1" applyBorder="1" applyAlignment="1">
      <alignment horizontal="left" vertical="top" wrapText="1"/>
    </xf>
    <xf numFmtId="0" fontId="54" fillId="0" borderId="33" xfId="3" applyFont="1" applyBorder="1" applyAlignment="1">
      <alignment horizontal="left" vertical="top" wrapText="1"/>
    </xf>
    <xf numFmtId="172" fontId="56" fillId="0" borderId="34" xfId="2" applyNumberFormat="1" applyFont="1" applyBorder="1" applyAlignment="1">
      <alignment vertical="center" wrapText="1"/>
    </xf>
    <xf numFmtId="172" fontId="48" fillId="0" borderId="24" xfId="2" applyNumberFormat="1" applyFont="1" applyBorder="1" applyAlignment="1">
      <alignment horizontal="right" vertical="center" wrapText="1"/>
    </xf>
    <xf numFmtId="0" fontId="48" fillId="0" borderId="25" xfId="2" applyFont="1" applyBorder="1" applyAlignment="1">
      <alignment horizontal="center" vertical="center" wrapText="1"/>
    </xf>
    <xf numFmtId="1" fontId="58" fillId="0" borderId="25" xfId="2" applyNumberFormat="1" applyFont="1" applyBorder="1" applyAlignment="1">
      <alignment horizontal="center" vertical="center" wrapText="1"/>
    </xf>
    <xf numFmtId="0" fontId="48" fillId="0" borderId="0" xfId="2" applyFont="1" applyAlignment="1">
      <alignment horizontal="left" vertical="center" wrapText="1"/>
    </xf>
    <xf numFmtId="172" fontId="54" fillId="0" borderId="25" xfId="2" applyNumberFormat="1" applyFont="1" applyBorder="1" applyAlignment="1">
      <alignment horizontal="right" vertical="center" wrapText="1"/>
    </xf>
    <xf numFmtId="0" fontId="54" fillId="0" borderId="35" xfId="3" applyFont="1" applyBorder="1" applyAlignment="1">
      <alignment vertical="center" wrapText="1"/>
    </xf>
    <xf numFmtId="0" fontId="48" fillId="0" borderId="34" xfId="2" applyFont="1" applyBorder="1" applyAlignment="1">
      <alignment horizontal="left" vertical="center" wrapText="1"/>
    </xf>
    <xf numFmtId="2" fontId="58" fillId="0" borderId="34" xfId="2" applyNumberFormat="1" applyFont="1" applyBorder="1" applyAlignment="1">
      <alignment horizontal="center" vertical="center" wrapText="1"/>
    </xf>
    <xf numFmtId="171" fontId="48" fillId="0" borderId="34" xfId="2" applyNumberFormat="1" applyFont="1" applyBorder="1" applyAlignment="1">
      <alignment horizontal="right" vertical="center" wrapText="1"/>
    </xf>
    <xf numFmtId="49" fontId="48" fillId="0" borderId="27" xfId="2" applyNumberFormat="1" applyFont="1" applyBorder="1" applyAlignment="1">
      <alignment horizontal="left" vertical="center" wrapText="1"/>
    </xf>
    <xf numFmtId="0" fontId="63" fillId="0" borderId="24" xfId="2" applyFont="1" applyBorder="1" applyAlignment="1">
      <alignment horizontal="left" vertical="center" wrapText="1"/>
    </xf>
    <xf numFmtId="172" fontId="63" fillId="0" borderId="24" xfId="2" applyNumberFormat="1" applyFont="1" applyBorder="1" applyAlignment="1">
      <alignment horizontal="right" vertical="center" wrapText="1"/>
    </xf>
    <xf numFmtId="0" fontId="49" fillId="0" borderId="36" xfId="3" applyBorder="1" applyAlignment="1">
      <alignment vertical="center" wrapText="1"/>
    </xf>
    <xf numFmtId="0" fontId="48" fillId="0" borderId="31" xfId="2" applyFont="1" applyBorder="1" applyAlignment="1">
      <alignment horizontal="left" vertical="center" wrapText="1"/>
    </xf>
    <xf numFmtId="2" fontId="58" fillId="0" borderId="31" xfId="2" applyNumberFormat="1" applyFont="1" applyBorder="1" applyAlignment="1">
      <alignment horizontal="center" vertical="center" wrapText="1"/>
    </xf>
    <xf numFmtId="170" fontId="61" fillId="0" borderId="0" xfId="2" applyNumberFormat="1" applyFont="1" applyAlignment="1">
      <alignment horizontal="right" vertical="center" wrapText="1"/>
    </xf>
    <xf numFmtId="171" fontId="48" fillId="0" borderId="31" xfId="2" applyNumberFormat="1" applyFont="1" applyBorder="1" applyAlignment="1">
      <alignment horizontal="right" vertical="center" wrapText="1"/>
    </xf>
    <xf numFmtId="168" fontId="61" fillId="0" borderId="0" xfId="2" applyNumberFormat="1" applyFont="1" applyAlignment="1">
      <alignment horizontal="right" vertical="center" wrapText="1"/>
    </xf>
    <xf numFmtId="49" fontId="61" fillId="0" borderId="0" xfId="2" applyNumberFormat="1" applyFont="1" applyAlignment="1">
      <alignment horizontal="left" vertical="center" wrapText="1"/>
    </xf>
    <xf numFmtId="49" fontId="61" fillId="0" borderId="0" xfId="2" applyNumberFormat="1" applyFont="1" applyAlignment="1">
      <alignment horizontal="center" vertical="center" wrapText="1"/>
    </xf>
    <xf numFmtId="169" fontId="64" fillId="0" borderId="0" xfId="2" applyNumberFormat="1" applyFont="1" applyAlignment="1">
      <alignment horizontal="right" vertical="center" wrapText="1"/>
    </xf>
    <xf numFmtId="171" fontId="61" fillId="0" borderId="0" xfId="2" applyNumberFormat="1" applyFont="1" applyAlignment="1">
      <alignment horizontal="right" vertical="center" wrapText="1"/>
    </xf>
    <xf numFmtId="0" fontId="65" fillId="0" borderId="37" xfId="2" applyFont="1" applyBorder="1" applyAlignment="1">
      <alignment horizontal="left" vertical="center"/>
    </xf>
    <xf numFmtId="0" fontId="65" fillId="0" borderId="38" xfId="2" applyFont="1" applyBorder="1" applyAlignment="1">
      <alignment horizontal="left" vertical="center"/>
    </xf>
    <xf numFmtId="0" fontId="65" fillId="0" borderId="39" xfId="2" applyFont="1" applyBorder="1" applyAlignment="1">
      <alignment horizontal="left" vertical="center"/>
    </xf>
    <xf numFmtId="0" fontId="40" fillId="0" borderId="0" xfId="2"/>
    <xf numFmtId="0" fontId="65" fillId="0" borderId="40" xfId="2" applyFont="1" applyBorder="1" applyAlignment="1">
      <alignment horizontal="left" vertical="center"/>
    </xf>
    <xf numFmtId="0" fontId="65" fillId="0" borderId="41" xfId="2" applyFont="1" applyBorder="1" applyAlignment="1">
      <alignment horizontal="left" vertical="center"/>
    </xf>
    <xf numFmtId="0" fontId="65" fillId="0" borderId="42" xfId="2" applyFont="1" applyBorder="1" applyAlignment="1">
      <alignment horizontal="left" vertical="center"/>
    </xf>
    <xf numFmtId="0" fontId="66" fillId="0" borderId="24" xfId="2" applyFont="1" applyBorder="1" applyAlignment="1">
      <alignment horizontal="center" vertical="center" wrapText="1"/>
    </xf>
    <xf numFmtId="0" fontId="67" fillId="0" borderId="0" xfId="2" applyFont="1" applyAlignment="1">
      <alignment horizontal="right" vertical="center" wrapText="1"/>
    </xf>
    <xf numFmtId="0" fontId="69" fillId="0" borderId="24" xfId="4" applyFont="1" applyFill="1" applyBorder="1" applyAlignment="1" applyProtection="1">
      <alignment horizontal="center" vertical="center" wrapText="1"/>
      <protection locked="0"/>
    </xf>
    <xf numFmtId="173" fontId="69" fillId="0" borderId="24" xfId="4" applyNumberFormat="1" applyFont="1" applyFill="1" applyBorder="1" applyAlignment="1" applyProtection="1">
      <alignment horizontal="center" vertical="center" wrapText="1"/>
      <protection locked="0"/>
    </xf>
    <xf numFmtId="0" fontId="70" fillId="0" borderId="31" xfId="2" applyFont="1" applyBorder="1" applyAlignment="1" applyProtection="1">
      <alignment horizontal="center" vertical="center"/>
      <protection locked="0"/>
    </xf>
    <xf numFmtId="0" fontId="70" fillId="0" borderId="43" xfId="2" applyFont="1" applyBorder="1" applyAlignment="1" applyProtection="1">
      <alignment horizontal="center" vertical="center"/>
      <protection locked="0"/>
    </xf>
    <xf numFmtId="0" fontId="71" fillId="0" borderId="43" xfId="2" applyFont="1" applyBorder="1" applyAlignment="1" applyProtection="1">
      <alignment horizontal="center" vertical="top" wrapText="1"/>
      <protection locked="0"/>
    </xf>
    <xf numFmtId="0" fontId="71" fillId="0" borderId="43" xfId="2" applyFont="1" applyBorder="1" applyAlignment="1" applyProtection="1">
      <alignment vertical="top" wrapText="1"/>
      <protection locked="0"/>
    </xf>
    <xf numFmtId="173" fontId="0" fillId="0" borderId="31" xfId="2" applyNumberFormat="1" applyFont="1" applyBorder="1" applyAlignment="1" applyProtection="1">
      <alignment horizontal="right" vertical="center" wrapText="1"/>
      <protection locked="0"/>
    </xf>
    <xf numFmtId="173" fontId="70" fillId="0" borderId="43" xfId="2" applyNumberFormat="1" applyFont="1" applyBorder="1" applyAlignment="1" applyProtection="1">
      <alignment horizontal="right" vertical="center"/>
      <protection locked="0"/>
    </xf>
    <xf numFmtId="173" fontId="0" fillId="0" borderId="43" xfId="2" applyNumberFormat="1" applyFont="1" applyBorder="1" applyAlignment="1" applyProtection="1">
      <alignment horizontal="right" vertical="center" wrapText="1"/>
      <protection locked="0"/>
    </xf>
    <xf numFmtId="1" fontId="70" fillId="0" borderId="43" xfId="2" applyNumberFormat="1" applyFont="1" applyBorder="1" applyAlignment="1" applyProtection="1">
      <alignment horizontal="center" vertical="center"/>
      <protection locked="0"/>
    </xf>
    <xf numFmtId="0" fontId="70" fillId="0" borderId="43" xfId="2" applyFont="1" applyBorder="1" applyAlignment="1" applyProtection="1">
      <alignment horizontal="left" vertical="top" wrapText="1"/>
      <protection locked="0"/>
    </xf>
    <xf numFmtId="173" fontId="70" fillId="6" borderId="43" xfId="2" applyNumberFormat="1" applyFont="1" applyFill="1" applyBorder="1" applyAlignment="1" applyProtection="1">
      <alignment horizontal="right" vertical="center"/>
      <protection locked="0"/>
    </xf>
    <xf numFmtId="0" fontId="0" fillId="0" borderId="0" xfId="2" applyFont="1" applyAlignment="1" applyProtection="1">
      <alignment horizontal="right" vertical="center" wrapText="1"/>
      <protection locked="0"/>
    </xf>
    <xf numFmtId="173" fontId="70" fillId="6" borderId="43" xfId="0" applyNumberFormat="1" applyFont="1" applyFill="1" applyBorder="1" applyAlignment="1" applyProtection="1">
      <alignment horizontal="right" vertical="center"/>
      <protection locked="0"/>
    </xf>
    <xf numFmtId="0" fontId="70" fillId="0" borderId="43" xfId="0" applyFont="1" applyBorder="1" applyAlignment="1" applyProtection="1">
      <alignment horizontal="left" vertical="top" wrapText="1"/>
      <protection locked="0"/>
    </xf>
    <xf numFmtId="0" fontId="70" fillId="0" borderId="43" xfId="0" applyFont="1" applyBorder="1" applyAlignment="1" applyProtection="1">
      <alignment horizontal="center" vertical="center"/>
      <protection locked="0"/>
    </xf>
    <xf numFmtId="0" fontId="70" fillId="0" borderId="43" xfId="0" applyFont="1" applyBorder="1" applyAlignment="1" applyProtection="1">
      <alignment vertical="center" wrapText="1"/>
      <protection locked="0"/>
    </xf>
    <xf numFmtId="0" fontId="71" fillId="0" borderId="43" xfId="0" applyFont="1" applyBorder="1" applyAlignment="1" applyProtection="1">
      <alignment horizontal="right" vertical="center" wrapText="1" indent="3"/>
      <protection locked="0"/>
    </xf>
    <xf numFmtId="173" fontId="72" fillId="0" borderId="43" xfId="2" applyNumberFormat="1" applyFont="1" applyBorder="1" applyAlignment="1" applyProtection="1">
      <alignment horizontal="right" vertical="center" wrapText="1"/>
      <protection locked="0"/>
    </xf>
    <xf numFmtId="173" fontId="70" fillId="0" borderId="43" xfId="0" applyNumberFormat="1" applyFont="1" applyBorder="1" applyAlignment="1" applyProtection="1">
      <alignment horizontal="right" vertical="center"/>
      <protection locked="0"/>
    </xf>
    <xf numFmtId="1" fontId="73" fillId="0" borderId="43" xfId="2" applyNumberFormat="1" applyFont="1" applyBorder="1" applyAlignment="1" applyProtection="1">
      <alignment horizontal="center" vertical="center"/>
      <protection locked="0"/>
    </xf>
    <xf numFmtId="0" fontId="73" fillId="0" borderId="43" xfId="2" applyFont="1" applyBorder="1" applyAlignment="1" applyProtection="1">
      <alignment horizontal="left" vertical="top" wrapText="1"/>
      <protection locked="0"/>
    </xf>
    <xf numFmtId="0" fontId="71" fillId="0" borderId="44" xfId="0" applyFont="1" applyBorder="1" applyAlignment="1" applyProtection="1">
      <alignment horizontal="right" vertical="center" wrapText="1" indent="3"/>
      <protection locked="0"/>
    </xf>
    <xf numFmtId="0" fontId="71" fillId="0" borderId="45" xfId="0" applyFont="1" applyBorder="1" applyAlignment="1" applyProtection="1">
      <alignment horizontal="right" vertical="center" wrapText="1" indent="3"/>
      <protection locked="0"/>
    </xf>
    <xf numFmtId="0" fontId="71" fillId="0" borderId="46" xfId="0" applyFont="1" applyBorder="1" applyAlignment="1" applyProtection="1">
      <alignment horizontal="right" vertical="center" wrapText="1" indent="3"/>
      <protection locked="0"/>
    </xf>
    <xf numFmtId="0" fontId="40" fillId="0" borderId="43" xfId="2" applyBorder="1"/>
    <xf numFmtId="173" fontId="40" fillId="0" borderId="0" xfId="2" applyNumberFormat="1"/>
    <xf numFmtId="0" fontId="70" fillId="0" borderId="43" xfId="2" applyFont="1" applyBorder="1" applyAlignment="1" applyProtection="1">
      <alignment horizontal="left" vertical="center" wrapText="1"/>
      <protection locked="0"/>
    </xf>
    <xf numFmtId="1" fontId="70" fillId="0" borderId="43" xfId="2" applyNumberFormat="1" applyFont="1" applyBorder="1" applyAlignment="1" applyProtection="1">
      <alignment horizontal="left" vertical="center"/>
      <protection locked="0"/>
    </xf>
    <xf numFmtId="0" fontId="70" fillId="0" borderId="0" xfId="2" applyFont="1" applyAlignment="1" applyProtection="1">
      <alignment horizontal="center" vertical="center"/>
      <protection locked="0"/>
    </xf>
    <xf numFmtId="1" fontId="70" fillId="0" borderId="0" xfId="2" applyNumberFormat="1" applyFont="1" applyAlignment="1" applyProtection="1">
      <alignment horizontal="center" vertical="center"/>
      <protection locked="0"/>
    </xf>
    <xf numFmtId="0" fontId="70" fillId="0" borderId="0" xfId="2" applyFont="1" applyAlignment="1" applyProtection="1">
      <alignment horizontal="left" vertical="top" wrapText="1"/>
      <protection locked="0"/>
    </xf>
    <xf numFmtId="173" fontId="70" fillId="0" borderId="0" xfId="2" applyNumberFormat="1" applyFont="1" applyAlignment="1" applyProtection="1">
      <alignment horizontal="right" vertical="center"/>
      <protection locked="0"/>
    </xf>
    <xf numFmtId="173" fontId="0" fillId="0" borderId="0" xfId="2" applyNumberFormat="1" applyFont="1" applyAlignment="1" applyProtection="1">
      <alignment horizontal="right" vertical="center" wrapText="1"/>
      <protection locked="0"/>
    </xf>
    <xf numFmtId="0" fontId="74" fillId="0" borderId="24" xfId="2" applyFont="1" applyBorder="1" applyAlignment="1">
      <alignment horizontal="left" vertical="center"/>
    </xf>
    <xf numFmtId="173" fontId="74" fillId="0" borderId="24" xfId="2" applyNumberFormat="1" applyFont="1" applyBorder="1" applyAlignment="1">
      <alignment vertical="center"/>
    </xf>
    <xf numFmtId="0" fontId="74" fillId="0" borderId="0" xfId="2" applyFont="1" applyAlignment="1">
      <alignment horizontal="left" vertical="center"/>
    </xf>
    <xf numFmtId="173" fontId="74" fillId="0" borderId="0" xfId="2" applyNumberFormat="1" applyFont="1" applyAlignment="1">
      <alignment vertical="center"/>
    </xf>
    <xf numFmtId="0" fontId="74" fillId="0" borderId="0" xfId="0" applyFont="1" applyAlignment="1">
      <alignment horizontal="left" vertical="center" wrapText="1"/>
    </xf>
    <xf numFmtId="0" fontId="76" fillId="0" borderId="0" xfId="5" applyFont="1" applyAlignment="1">
      <alignment horizontal="center"/>
    </xf>
    <xf numFmtId="0" fontId="49" fillId="0" borderId="0" xfId="5" applyFont="1"/>
    <xf numFmtId="0" fontId="49" fillId="0" borderId="47" xfId="5" applyFont="1" applyBorder="1"/>
    <xf numFmtId="0" fontId="77" fillId="0" borderId="47" xfId="5" applyFont="1" applyBorder="1" applyAlignment="1">
      <alignment horizontal="centerContinuous"/>
    </xf>
    <xf numFmtId="0" fontId="78" fillId="0" borderId="47" xfId="5" applyFont="1" applyBorder="1" applyAlignment="1">
      <alignment horizontal="centerContinuous"/>
    </xf>
    <xf numFmtId="0" fontId="78" fillId="0" borderId="47" xfId="5" applyFont="1" applyBorder="1" applyAlignment="1">
      <alignment horizontal="right"/>
    </xf>
    <xf numFmtId="0" fontId="78" fillId="0" borderId="0" xfId="5" applyFont="1" applyAlignment="1">
      <alignment horizontal="centerContinuous"/>
    </xf>
    <xf numFmtId="0" fontId="49" fillId="0" borderId="48" xfId="5" applyFont="1" applyBorder="1" applyAlignment="1">
      <alignment horizontal="center"/>
    </xf>
    <xf numFmtId="0" fontId="79" fillId="0" borderId="49" xfId="5" applyFont="1" applyBorder="1"/>
    <xf numFmtId="0" fontId="80" fillId="0" borderId="49" xfId="6" applyBorder="1"/>
    <xf numFmtId="0" fontId="54" fillId="0" borderId="48" xfId="5" applyFont="1" applyBorder="1" applyAlignment="1">
      <alignment horizontal="left"/>
    </xf>
    <xf numFmtId="0" fontId="80" fillId="0" borderId="49" xfId="6" applyBorder="1" applyAlignment="1">
      <alignment horizontal="left"/>
    </xf>
    <xf numFmtId="0" fontId="80" fillId="0" borderId="50" xfId="6" applyBorder="1" applyAlignment="1">
      <alignment horizontal="left"/>
    </xf>
    <xf numFmtId="49" fontId="49" fillId="0" borderId="51" xfId="5" applyNumberFormat="1" applyFont="1" applyBorder="1" applyAlignment="1">
      <alignment horizontal="center"/>
    </xf>
    <xf numFmtId="0" fontId="79" fillId="0" borderId="47" xfId="5" applyFont="1" applyBorder="1"/>
    <xf numFmtId="0" fontId="80" fillId="0" borderId="47" xfId="6" applyBorder="1"/>
    <xf numFmtId="0" fontId="79" fillId="0" borderId="51" xfId="5" applyFont="1" applyBorder="1" applyAlignment="1">
      <alignment horizontal="center"/>
    </xf>
    <xf numFmtId="0" fontId="80" fillId="0" borderId="52" xfId="6" applyBorder="1"/>
    <xf numFmtId="0" fontId="54" fillId="0" borderId="53" xfId="5" applyFont="1" applyBorder="1"/>
    <xf numFmtId="0" fontId="49" fillId="0" borderId="0" xfId="5" applyFont="1" applyAlignment="1">
      <alignment horizontal="right"/>
    </xf>
    <xf numFmtId="0" fontId="80" fillId="0" borderId="54" xfId="6" applyBorder="1" applyAlignment="1">
      <alignment horizontal="center" vertical="center" wrapText="1"/>
    </xf>
    <xf numFmtId="0" fontId="80" fillId="0" borderId="55" xfId="6" applyBorder="1" applyAlignment="1">
      <alignment horizontal="center" vertical="center" wrapText="1"/>
    </xf>
    <xf numFmtId="0" fontId="80" fillId="0" borderId="56" xfId="6" applyBorder="1" applyAlignment="1">
      <alignment horizontal="center" vertical="center" wrapText="1"/>
    </xf>
    <xf numFmtId="0" fontId="80" fillId="0" borderId="57" xfId="6" applyBorder="1" applyAlignment="1">
      <alignment horizontal="center" vertical="center" wrapText="1"/>
    </xf>
    <xf numFmtId="0" fontId="80" fillId="0" borderId="58" xfId="6" applyBorder="1" applyAlignment="1">
      <alignment horizontal="center" vertical="center" wrapText="1"/>
    </xf>
    <xf numFmtId="0" fontId="49" fillId="0" borderId="57" xfId="5" applyFont="1" applyBorder="1" applyAlignment="1">
      <alignment horizontal="center"/>
    </xf>
    <xf numFmtId="0" fontId="49" fillId="0" borderId="58" xfId="5" applyFont="1" applyBorder="1" applyAlignment="1">
      <alignment horizontal="center"/>
    </xf>
    <xf numFmtId="0" fontId="80" fillId="0" borderId="59" xfId="6" applyBorder="1" applyAlignment="1">
      <alignment horizontal="center" vertical="center" wrapText="1"/>
    </xf>
    <xf numFmtId="0" fontId="80" fillId="0" borderId="60" xfId="6" applyBorder="1" applyAlignment="1">
      <alignment horizontal="center" vertical="center" wrapText="1"/>
    </xf>
    <xf numFmtId="0" fontId="80" fillId="0" borderId="61" xfId="6" applyBorder="1" applyAlignment="1">
      <alignment horizontal="center" vertical="center" wrapText="1"/>
    </xf>
    <xf numFmtId="0" fontId="80" fillId="0" borderId="62" xfId="6" applyBorder="1" applyAlignment="1">
      <alignment horizontal="center" vertical="center" wrapText="1"/>
    </xf>
    <xf numFmtId="0" fontId="80" fillId="0" borderId="63" xfId="6" applyBorder="1" applyAlignment="1">
      <alignment horizontal="center" vertical="center" wrapText="1"/>
    </xf>
    <xf numFmtId="0" fontId="81" fillId="0" borderId="0" xfId="5" applyFont="1"/>
    <xf numFmtId="0" fontId="80" fillId="0" borderId="64" xfId="6" applyBorder="1" applyAlignment="1">
      <alignment horizontal="center" vertical="center"/>
    </xf>
    <xf numFmtId="49" fontId="49" fillId="0" borderId="65" xfId="6" applyNumberFormat="1" applyFont="1" applyBorder="1" applyAlignment="1" applyProtection="1">
      <alignment horizontal="left" vertical="top" wrapText="1"/>
      <protection locked="0"/>
    </xf>
    <xf numFmtId="0" fontId="49" fillId="0" borderId="24" xfId="6" applyFont="1" applyBorder="1" applyAlignment="1" applyProtection="1">
      <alignment horizontal="center" vertical="center"/>
      <protection locked="0"/>
    </xf>
    <xf numFmtId="0" fontId="49" fillId="0" borderId="66" xfId="6" applyFont="1" applyBorder="1" applyAlignment="1" applyProtection="1">
      <alignment horizontal="center" vertical="center"/>
      <protection locked="0"/>
    </xf>
    <xf numFmtId="174" fontId="49" fillId="0" borderId="66" xfId="6" applyNumberFormat="1" applyFont="1" applyBorder="1" applyAlignment="1">
      <alignment vertical="top"/>
    </xf>
    <xf numFmtId="172" fontId="80" fillId="0" borderId="24" xfId="6" applyNumberFormat="1" applyBorder="1" applyAlignment="1">
      <alignment vertical="top"/>
    </xf>
    <xf numFmtId="174" fontId="49" fillId="0" borderId="24" xfId="6" applyNumberFormat="1" applyFont="1" applyBorder="1" applyAlignment="1">
      <alignment vertical="top"/>
    </xf>
    <xf numFmtId="174" fontId="49" fillId="0" borderId="67" xfId="6" applyNumberFormat="1" applyFont="1" applyBorder="1" applyAlignment="1">
      <alignment vertical="top"/>
    </xf>
    <xf numFmtId="0" fontId="80" fillId="0" borderId="0" xfId="6"/>
    <xf numFmtId="174" fontId="49" fillId="0" borderId="0" xfId="6" applyNumberFormat="1" applyFont="1" applyAlignment="1">
      <alignment vertical="top"/>
    </xf>
    <xf numFmtId="0" fontId="49" fillId="0" borderId="68" xfId="6" applyFont="1" applyBorder="1" applyAlignment="1" applyProtection="1">
      <alignment horizontal="center" vertical="center"/>
      <protection locked="0"/>
    </xf>
    <xf numFmtId="0" fontId="49" fillId="0" borderId="69" xfId="6" applyFont="1" applyBorder="1" applyAlignment="1" applyProtection="1">
      <alignment horizontal="center" vertical="center"/>
      <protection locked="0"/>
    </xf>
    <xf numFmtId="174" fontId="49" fillId="0" borderId="69" xfId="6" applyNumberFormat="1" applyFont="1" applyBorder="1" applyAlignment="1">
      <alignment vertical="top"/>
    </xf>
    <xf numFmtId="172" fontId="80" fillId="0" borderId="68" xfId="6" applyNumberFormat="1" applyBorder="1" applyAlignment="1">
      <alignment vertical="top"/>
    </xf>
    <xf numFmtId="174" fontId="49" fillId="0" borderId="68" xfId="6" applyNumberFormat="1" applyFont="1" applyBorder="1" applyAlignment="1">
      <alignment vertical="top"/>
    </xf>
    <xf numFmtId="174" fontId="49" fillId="0" borderId="63" xfId="6" applyNumberFormat="1" applyFont="1" applyBorder="1" applyAlignment="1">
      <alignment vertical="top"/>
    </xf>
    <xf numFmtId="49" fontId="49" fillId="0" borderId="70" xfId="6" applyNumberFormat="1" applyFont="1" applyBorder="1" applyAlignment="1" applyProtection="1">
      <alignment horizontal="left" vertical="top" wrapText="1"/>
      <protection locked="0"/>
    </xf>
    <xf numFmtId="49" fontId="79" fillId="8" borderId="71" xfId="6" applyNumberFormat="1" applyFont="1" applyFill="1" applyBorder="1" applyAlignment="1" applyProtection="1">
      <alignment horizontal="center" vertical="top" wrapText="1"/>
      <protection locked="0"/>
    </xf>
    <xf numFmtId="0" fontId="80" fillId="8" borderId="71" xfId="6" applyFill="1" applyBorder="1" applyAlignment="1">
      <alignment horizontal="center" vertical="center"/>
    </xf>
    <xf numFmtId="174" fontId="49" fillId="8" borderId="64" xfId="6" applyNumberFormat="1" applyFont="1" applyFill="1" applyBorder="1" applyAlignment="1">
      <alignment vertical="top"/>
    </xf>
    <xf numFmtId="172" fontId="80" fillId="9" borderId="64" xfId="6" applyNumberFormat="1" applyFill="1" applyBorder="1" applyAlignment="1">
      <alignment horizontal="center" vertical="center"/>
    </xf>
    <xf numFmtId="0" fontId="49" fillId="8" borderId="64" xfId="5" applyFont="1" applyFill="1" applyBorder="1"/>
    <xf numFmtId="172" fontId="80" fillId="0" borderId="0" xfId="6" applyNumberFormat="1"/>
    <xf numFmtId="0" fontId="80" fillId="0" borderId="0" xfId="6" applyAlignment="1">
      <alignment horizontal="center" vertical="center"/>
    </xf>
    <xf numFmtId="49" fontId="79" fillId="0" borderId="0" xfId="6" applyNumberFormat="1" applyFont="1" applyAlignment="1" applyProtection="1">
      <alignment horizontal="left" vertical="top" wrapText="1"/>
      <protection locked="0"/>
    </xf>
    <xf numFmtId="0" fontId="82" fillId="0" borderId="0" xfId="6" applyFont="1"/>
    <xf numFmtId="174" fontId="79" fillId="0" borderId="0" xfId="6" applyNumberFormat="1" applyFont="1" applyAlignment="1">
      <alignment vertical="top"/>
    </xf>
    <xf numFmtId="0" fontId="83" fillId="0" borderId="0" xfId="6" applyFont="1"/>
    <xf numFmtId="0" fontId="80" fillId="0" borderId="53" xfId="6" applyBorder="1"/>
  </cellXfs>
  <cellStyles count="7">
    <cellStyle name="Hypertextový odkaz" xfId="1" builtinId="8"/>
    <cellStyle name="Normální" xfId="0" builtinId="0" customBuiltin="1"/>
    <cellStyle name="Normální 10" xfId="3" xr:uid="{307EFD64-3C67-4061-9AF4-7475D5B7262A}"/>
    <cellStyle name="Normální 2" xfId="2" xr:uid="{6BE26159-006B-456C-BD72-1FAA87981CB8}"/>
    <cellStyle name="Normální 3" xfId="6" xr:uid="{BD12EB86-2BBF-4E0C-A413-0269DC4F17A7}"/>
    <cellStyle name="normální_POL.XLS" xfId="5" xr:uid="{69D53EC3-E6FD-4305-8AAF-D2879CA5578D}"/>
    <cellStyle name="Zvýraznění 1 2" xfId="4" xr:uid="{7F77A89C-5463-4EC6-8875-B4A166202BD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V_zm&#283;na%20202009_3.%20LF%20objekt%20Rusk&#225;%202411_dotaz%20Z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tavební část"/>
      <sheetName val="VZT"/>
      <sheetName val="UTCH"/>
      <sheetName val="ESIL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BE95" sqref="BE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38" t="s">
        <v>5</v>
      </c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49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R5" s="20"/>
      <c r="BE5" s="256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5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R6" s="20"/>
      <c r="BE6" s="257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57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21">
        <v>44501</v>
      </c>
      <c r="AR8" s="20"/>
      <c r="BE8" s="257"/>
      <c r="BS8" s="17" t="s">
        <v>6</v>
      </c>
    </row>
    <row r="9" spans="1:74" ht="14.45" customHeight="1">
      <c r="B9" s="20"/>
      <c r="AR9" s="20"/>
      <c r="BE9" s="257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57"/>
      <c r="BS10" s="17" t="s">
        <v>6</v>
      </c>
    </row>
    <row r="11" spans="1:74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57"/>
      <c r="BS11" s="17" t="s">
        <v>6</v>
      </c>
    </row>
    <row r="12" spans="1:74" ht="6.95" customHeight="1">
      <c r="B12" s="20"/>
      <c r="AR12" s="20"/>
      <c r="BE12" s="257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57"/>
      <c r="BS13" s="17" t="s">
        <v>6</v>
      </c>
    </row>
    <row r="14" spans="1:74" ht="12.75">
      <c r="B14" s="20"/>
      <c r="E14" s="251" t="s">
        <v>28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  <c r="U14" s="252"/>
      <c r="V14" s="252"/>
      <c r="W14" s="252"/>
      <c r="X14" s="252"/>
      <c r="Y14" s="252"/>
      <c r="Z14" s="252"/>
      <c r="AA14" s="252"/>
      <c r="AB14" s="252"/>
      <c r="AC14" s="252"/>
      <c r="AD14" s="252"/>
      <c r="AE14" s="252"/>
      <c r="AF14" s="252"/>
      <c r="AG14" s="252"/>
      <c r="AH14" s="252"/>
      <c r="AI14" s="252"/>
      <c r="AJ14" s="252"/>
      <c r="AK14" s="27" t="s">
        <v>26</v>
      </c>
      <c r="AN14" s="29" t="s">
        <v>28</v>
      </c>
      <c r="AR14" s="20"/>
      <c r="BE14" s="257"/>
      <c r="BS14" s="17" t="s">
        <v>6</v>
      </c>
    </row>
    <row r="15" spans="1:74" ht="6.95" customHeight="1">
      <c r="B15" s="20"/>
      <c r="AR15" s="20"/>
      <c r="BE15" s="257"/>
      <c r="BS15" s="17" t="s">
        <v>3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57"/>
      <c r="BS16" s="17" t="s">
        <v>3</v>
      </c>
    </row>
    <row r="17" spans="2:7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257"/>
      <c r="BS17" s="17" t="s">
        <v>31</v>
      </c>
    </row>
    <row r="18" spans="2:71" ht="6.95" customHeight="1">
      <c r="B18" s="20"/>
      <c r="AR18" s="20"/>
      <c r="BE18" s="257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57"/>
      <c r="BS19" s="17" t="s">
        <v>6</v>
      </c>
    </row>
    <row r="20" spans="2:7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257"/>
      <c r="BS20" s="17" t="s">
        <v>31</v>
      </c>
    </row>
    <row r="21" spans="2:71" ht="6.95" customHeight="1">
      <c r="B21" s="20"/>
      <c r="AR21" s="20"/>
      <c r="BE21" s="257"/>
    </row>
    <row r="22" spans="2:71" ht="12" customHeight="1">
      <c r="B22" s="20"/>
      <c r="D22" s="27" t="s">
        <v>34</v>
      </c>
      <c r="AR22" s="20"/>
      <c r="BE22" s="257"/>
    </row>
    <row r="23" spans="2:71" ht="16.5" customHeight="1">
      <c r="B23" s="20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R23" s="20"/>
      <c r="BE23" s="257"/>
    </row>
    <row r="24" spans="2:71" ht="6.95" customHeight="1">
      <c r="B24" s="20"/>
      <c r="AR24" s="20"/>
      <c r="BE24" s="257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57"/>
    </row>
    <row r="26" spans="2:71" s="1" customFormat="1" ht="25.9" customHeight="1">
      <c r="B26" s="32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59">
        <f>ROUND(AG94,2)</f>
        <v>0</v>
      </c>
      <c r="AL26" s="260"/>
      <c r="AM26" s="260"/>
      <c r="AN26" s="260"/>
      <c r="AO26" s="260"/>
      <c r="AR26" s="32"/>
      <c r="BE26" s="257"/>
    </row>
    <row r="27" spans="2:71" s="1" customFormat="1" ht="6.95" customHeight="1">
      <c r="B27" s="32"/>
      <c r="AR27" s="32"/>
      <c r="BE27" s="257"/>
    </row>
    <row r="28" spans="2:71" s="1" customFormat="1" ht="12.75">
      <c r="B28" s="32"/>
      <c r="L28" s="254" t="s">
        <v>36</v>
      </c>
      <c r="M28" s="254"/>
      <c r="N28" s="254"/>
      <c r="O28" s="254"/>
      <c r="P28" s="254"/>
      <c r="W28" s="254" t="s">
        <v>37</v>
      </c>
      <c r="X28" s="254"/>
      <c r="Y28" s="254"/>
      <c r="Z28" s="254"/>
      <c r="AA28" s="254"/>
      <c r="AB28" s="254"/>
      <c r="AC28" s="254"/>
      <c r="AD28" s="254"/>
      <c r="AE28" s="254"/>
      <c r="AK28" s="254" t="s">
        <v>38</v>
      </c>
      <c r="AL28" s="254"/>
      <c r="AM28" s="254"/>
      <c r="AN28" s="254"/>
      <c r="AO28" s="254"/>
      <c r="AR28" s="32"/>
      <c r="BE28" s="257"/>
    </row>
    <row r="29" spans="2:71" s="2" customFormat="1" ht="14.45" customHeight="1">
      <c r="B29" s="36"/>
      <c r="D29" s="27" t="s">
        <v>39</v>
      </c>
      <c r="F29" s="27" t="s">
        <v>40</v>
      </c>
      <c r="L29" s="222">
        <v>0.21</v>
      </c>
      <c r="M29" s="223"/>
      <c r="N29" s="223"/>
      <c r="O29" s="223"/>
      <c r="P29" s="223"/>
      <c r="W29" s="255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55">
        <f>ROUND(AV94, 2)</f>
        <v>0</v>
      </c>
      <c r="AL29" s="223"/>
      <c r="AM29" s="223"/>
      <c r="AN29" s="223"/>
      <c r="AO29" s="223"/>
      <c r="AR29" s="36"/>
      <c r="BE29" s="258"/>
    </row>
    <row r="30" spans="2:71" s="2" customFormat="1" ht="14.45" customHeight="1">
      <c r="B30" s="36"/>
      <c r="F30" s="27" t="s">
        <v>41</v>
      </c>
      <c r="L30" s="222">
        <v>0.15</v>
      </c>
      <c r="M30" s="223"/>
      <c r="N30" s="223"/>
      <c r="O30" s="223"/>
      <c r="P30" s="223"/>
      <c r="W30" s="255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55">
        <f>ROUND(AW94, 2)</f>
        <v>0</v>
      </c>
      <c r="AL30" s="223"/>
      <c r="AM30" s="223"/>
      <c r="AN30" s="223"/>
      <c r="AO30" s="223"/>
      <c r="AR30" s="36"/>
      <c r="BE30" s="258"/>
    </row>
    <row r="31" spans="2:71" s="2" customFormat="1" ht="14.45" hidden="1" customHeight="1">
      <c r="B31" s="36"/>
      <c r="F31" s="27" t="s">
        <v>42</v>
      </c>
      <c r="L31" s="222">
        <v>0.21</v>
      </c>
      <c r="M31" s="223"/>
      <c r="N31" s="223"/>
      <c r="O31" s="223"/>
      <c r="P31" s="223"/>
      <c r="W31" s="255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55">
        <v>0</v>
      </c>
      <c r="AL31" s="223"/>
      <c r="AM31" s="223"/>
      <c r="AN31" s="223"/>
      <c r="AO31" s="223"/>
      <c r="AR31" s="36"/>
      <c r="BE31" s="258"/>
    </row>
    <row r="32" spans="2:71" s="2" customFormat="1" ht="14.45" hidden="1" customHeight="1">
      <c r="B32" s="36"/>
      <c r="F32" s="27" t="s">
        <v>43</v>
      </c>
      <c r="L32" s="222">
        <v>0.15</v>
      </c>
      <c r="M32" s="223"/>
      <c r="N32" s="223"/>
      <c r="O32" s="223"/>
      <c r="P32" s="223"/>
      <c r="W32" s="255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55">
        <v>0</v>
      </c>
      <c r="AL32" s="223"/>
      <c r="AM32" s="223"/>
      <c r="AN32" s="223"/>
      <c r="AO32" s="223"/>
      <c r="AR32" s="36"/>
      <c r="BE32" s="258"/>
    </row>
    <row r="33" spans="2:57" s="2" customFormat="1" ht="14.45" hidden="1" customHeight="1">
      <c r="B33" s="36"/>
      <c r="F33" s="27" t="s">
        <v>44</v>
      </c>
      <c r="L33" s="222">
        <v>0</v>
      </c>
      <c r="M33" s="223"/>
      <c r="N33" s="223"/>
      <c r="O33" s="223"/>
      <c r="P33" s="223"/>
      <c r="W33" s="255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55">
        <v>0</v>
      </c>
      <c r="AL33" s="223"/>
      <c r="AM33" s="223"/>
      <c r="AN33" s="223"/>
      <c r="AO33" s="223"/>
      <c r="AR33" s="36"/>
      <c r="BE33" s="258"/>
    </row>
    <row r="34" spans="2:57" s="1" customFormat="1" ht="6.95" customHeight="1">
      <c r="B34" s="32"/>
      <c r="AR34" s="32"/>
      <c r="BE34" s="257"/>
    </row>
    <row r="35" spans="2:57" s="1" customFormat="1" ht="25.9" customHeight="1">
      <c r="B35" s="32"/>
      <c r="C35" s="37"/>
      <c r="D35" s="38" t="s">
        <v>45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46</v>
      </c>
      <c r="U35" s="39"/>
      <c r="V35" s="39"/>
      <c r="W35" s="39"/>
      <c r="X35" s="234" t="s">
        <v>47</v>
      </c>
      <c r="Y35" s="235"/>
      <c r="Z35" s="235"/>
      <c r="AA35" s="235"/>
      <c r="AB35" s="235"/>
      <c r="AC35" s="39"/>
      <c r="AD35" s="39"/>
      <c r="AE35" s="39"/>
      <c r="AF35" s="39"/>
      <c r="AG35" s="39"/>
      <c r="AH35" s="39"/>
      <c r="AI35" s="39"/>
      <c r="AJ35" s="39"/>
      <c r="AK35" s="236">
        <f>SUM(AK26:AK33)</f>
        <v>0</v>
      </c>
      <c r="AL35" s="235"/>
      <c r="AM35" s="235"/>
      <c r="AN35" s="235"/>
      <c r="AO35" s="237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48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49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50</v>
      </c>
      <c r="AI60" s="34"/>
      <c r="AJ60" s="34"/>
      <c r="AK60" s="34"/>
      <c r="AL60" s="34"/>
      <c r="AM60" s="43" t="s">
        <v>51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52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53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50</v>
      </c>
      <c r="AI75" s="34"/>
      <c r="AJ75" s="34"/>
      <c r="AK75" s="34"/>
      <c r="AL75" s="34"/>
      <c r="AM75" s="43" t="s">
        <v>51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54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01</v>
      </c>
      <c r="AR84" s="48"/>
    </row>
    <row r="85" spans="1:91" s="4" customFormat="1" ht="36.950000000000003" customHeight="1">
      <c r="B85" s="49"/>
      <c r="C85" s="50" t="s">
        <v>16</v>
      </c>
      <c r="L85" s="242" t="str">
        <f>K6</f>
        <v>3. LF objekt Ruská 2411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Praha 10</v>
      </c>
      <c r="AI87" s="27" t="s">
        <v>22</v>
      </c>
      <c r="AM87" s="244">
        <f>IF(AN8= "","",AN8)</f>
        <v>44501</v>
      </c>
      <c r="AN87" s="244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>UK Praha</v>
      </c>
      <c r="AI89" s="27" t="s">
        <v>29</v>
      </c>
      <c r="AM89" s="240" t="str">
        <f>IF(E17="","",E17)</f>
        <v>Ing. arch. Bartoušek</v>
      </c>
      <c r="AN89" s="241"/>
      <c r="AO89" s="241"/>
      <c r="AP89" s="241"/>
      <c r="AR89" s="32"/>
      <c r="AS89" s="245" t="s">
        <v>55</v>
      </c>
      <c r="AT89" s="246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32</v>
      </c>
      <c r="AM90" s="240" t="str">
        <f>IF(E20="","",E20)</f>
        <v>Ing. Miroslav Rádl</v>
      </c>
      <c r="AN90" s="241"/>
      <c r="AO90" s="241"/>
      <c r="AP90" s="241"/>
      <c r="AR90" s="32"/>
      <c r="AS90" s="247"/>
      <c r="AT90" s="248"/>
      <c r="AU90" s="55"/>
      <c r="AV90" s="55"/>
      <c r="AW90" s="55"/>
      <c r="AX90" s="55"/>
      <c r="AY90" s="55"/>
      <c r="AZ90" s="55"/>
      <c r="BA90" s="55"/>
      <c r="BB90" s="55"/>
      <c r="BC90" s="55"/>
      <c r="BD90" s="56"/>
    </row>
    <row r="91" spans="1:91" s="1" customFormat="1" ht="10.9" customHeight="1">
      <c r="B91" s="32"/>
      <c r="AR91" s="32"/>
      <c r="AS91" s="247"/>
      <c r="AT91" s="248"/>
      <c r="AU91" s="55"/>
      <c r="AV91" s="55"/>
      <c r="AW91" s="55"/>
      <c r="AX91" s="55"/>
      <c r="AY91" s="55"/>
      <c r="AZ91" s="55"/>
      <c r="BA91" s="55"/>
      <c r="BB91" s="55"/>
      <c r="BC91" s="55"/>
      <c r="BD91" s="56"/>
    </row>
    <row r="92" spans="1:91" s="1" customFormat="1" ht="29.25" customHeight="1">
      <c r="B92" s="32"/>
      <c r="C92" s="224" t="s">
        <v>56</v>
      </c>
      <c r="D92" s="225"/>
      <c r="E92" s="225"/>
      <c r="F92" s="225"/>
      <c r="G92" s="225"/>
      <c r="H92" s="57"/>
      <c r="I92" s="226" t="s">
        <v>57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58</v>
      </c>
      <c r="AH92" s="225"/>
      <c r="AI92" s="225"/>
      <c r="AJ92" s="225"/>
      <c r="AK92" s="225"/>
      <c r="AL92" s="225"/>
      <c r="AM92" s="225"/>
      <c r="AN92" s="226" t="s">
        <v>59</v>
      </c>
      <c r="AO92" s="225"/>
      <c r="AP92" s="228"/>
      <c r="AQ92" s="58" t="s">
        <v>60</v>
      </c>
      <c r="AR92" s="32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32">
        <f>ROUND(AG95,2)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74</v>
      </c>
      <c r="BT94" s="72" t="s">
        <v>75</v>
      </c>
      <c r="BU94" s="73" t="s">
        <v>76</v>
      </c>
      <c r="BV94" s="72" t="s">
        <v>77</v>
      </c>
      <c r="BW94" s="72" t="s">
        <v>4</v>
      </c>
      <c r="BX94" s="72" t="s">
        <v>78</v>
      </c>
      <c r="CL94" s="72" t="s">
        <v>1</v>
      </c>
    </row>
    <row r="95" spans="1:91" s="6" customFormat="1" ht="27" customHeight="1">
      <c r="A95" s="74" t="s">
        <v>79</v>
      </c>
      <c r="B95" s="75"/>
      <c r="C95" s="76"/>
      <c r="D95" s="231" t="s">
        <v>80</v>
      </c>
      <c r="E95" s="231"/>
      <c r="F95" s="231"/>
      <c r="G95" s="231"/>
      <c r="H95" s="231"/>
      <c r="I95" s="77"/>
      <c r="J95" s="231" t="s">
        <v>81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'0111 - Vzduchotechnika - ...'!J32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78" t="s">
        <v>82</v>
      </c>
      <c r="AR95" s="75"/>
      <c r="AS95" s="79">
        <v>0</v>
      </c>
      <c r="AT95" s="80">
        <f>ROUND(SUM(AV95:AW95),2)</f>
        <v>0</v>
      </c>
      <c r="AU95" s="81">
        <f>'0111 - Vzduchotechnika - ...'!P149</f>
        <v>0</v>
      </c>
      <c r="AV95" s="80">
        <f>'0111 - Vzduchotechnika - ...'!J35</f>
        <v>0</v>
      </c>
      <c r="AW95" s="80">
        <f>'0111 - Vzduchotechnika - ...'!J36</f>
        <v>0</v>
      </c>
      <c r="AX95" s="80">
        <f>'0111 - Vzduchotechnika - ...'!J37</f>
        <v>0</v>
      </c>
      <c r="AY95" s="80">
        <f>'0111 - Vzduchotechnika - ...'!J38</f>
        <v>0</v>
      </c>
      <c r="AZ95" s="80">
        <f>'0111 - Vzduchotechnika - ...'!F35</f>
        <v>0</v>
      </c>
      <c r="BA95" s="80">
        <f>'0111 - Vzduchotechnika - ...'!F36</f>
        <v>0</v>
      </c>
      <c r="BB95" s="80">
        <f>'0111 - Vzduchotechnika - ...'!F37</f>
        <v>0</v>
      </c>
      <c r="BC95" s="80">
        <f>'0111 - Vzduchotechnika - ...'!F38</f>
        <v>0</v>
      </c>
      <c r="BD95" s="82">
        <f>'0111 - Vzduchotechnika - ...'!F39</f>
        <v>0</v>
      </c>
      <c r="BT95" s="83" t="s">
        <v>83</v>
      </c>
      <c r="BV95" s="83" t="s">
        <v>77</v>
      </c>
      <c r="BW95" s="83" t="s">
        <v>84</v>
      </c>
      <c r="BX95" s="83" t="s">
        <v>4</v>
      </c>
      <c r="CL95" s="83" t="s">
        <v>1</v>
      </c>
      <c r="CM95" s="83" t="s">
        <v>85</v>
      </c>
    </row>
    <row r="96" spans="1:91" s="1" customFormat="1" ht="30" customHeight="1">
      <c r="B96" s="32"/>
      <c r="AR96" s="32"/>
    </row>
    <row r="97" spans="2:44" s="1" customFormat="1" ht="6.9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0111 - Vzduchotechnika -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79"/>
  <sheetViews>
    <sheetView showGridLines="0" topLeftCell="A118" workbookViewId="0">
      <selection activeCell="J128" sqref="J12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8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85"/>
      <c r="J3" s="19"/>
      <c r="K3" s="19"/>
      <c r="L3" s="20"/>
      <c r="AT3" s="17" t="s">
        <v>85</v>
      </c>
    </row>
    <row r="4" spans="2:46" ht="24.95" customHeight="1">
      <c r="B4" s="20"/>
      <c r="D4" s="21" t="s">
        <v>86</v>
      </c>
      <c r="L4" s="20"/>
      <c r="M4" s="86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63" t="str">
        <f>'Rekapitulace stavby'!K6</f>
        <v>3. LF objekt Ruská 2411</v>
      </c>
      <c r="F7" s="264"/>
      <c r="G7" s="264"/>
      <c r="H7" s="264"/>
      <c r="L7" s="20"/>
    </row>
    <row r="8" spans="2:46" s="1" customFormat="1" ht="12" customHeight="1">
      <c r="B8" s="32"/>
      <c r="D8" s="27" t="s">
        <v>87</v>
      </c>
      <c r="I8" s="87"/>
      <c r="L8" s="32"/>
    </row>
    <row r="9" spans="2:46" s="1" customFormat="1" ht="36.950000000000003" customHeight="1">
      <c r="B9" s="32"/>
      <c r="E9" s="242" t="s">
        <v>88</v>
      </c>
      <c r="F9" s="265"/>
      <c r="G9" s="265"/>
      <c r="H9" s="265"/>
      <c r="I9" s="87"/>
      <c r="L9" s="32"/>
    </row>
    <row r="10" spans="2:46" s="1" customFormat="1">
      <c r="B10" s="32"/>
      <c r="I10" s="87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88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88" t="s">
        <v>22</v>
      </c>
      <c r="J12" s="52">
        <f>'Rekapitulace stavby'!AN8</f>
        <v>44501</v>
      </c>
      <c r="L12" s="32"/>
    </row>
    <row r="13" spans="2:46" s="1" customFormat="1" ht="10.9" customHeight="1">
      <c r="B13" s="32"/>
      <c r="I13" s="87"/>
      <c r="L13" s="32"/>
    </row>
    <row r="14" spans="2:46" s="1" customFormat="1" ht="12" customHeight="1">
      <c r="B14" s="32"/>
      <c r="D14" s="27" t="s">
        <v>23</v>
      </c>
      <c r="I14" s="88" t="s">
        <v>24</v>
      </c>
      <c r="J14" s="25" t="s">
        <v>1</v>
      </c>
      <c r="L14" s="32"/>
    </row>
    <row r="15" spans="2:46" s="1" customFormat="1" ht="18" customHeight="1">
      <c r="B15" s="32"/>
      <c r="E15" s="25" t="s">
        <v>25</v>
      </c>
      <c r="I15" s="88" t="s">
        <v>26</v>
      </c>
      <c r="J15" s="25" t="s">
        <v>1</v>
      </c>
      <c r="L15" s="32"/>
    </row>
    <row r="16" spans="2:46" s="1" customFormat="1" ht="6.95" customHeight="1">
      <c r="B16" s="32"/>
      <c r="I16" s="87"/>
      <c r="L16" s="32"/>
    </row>
    <row r="17" spans="2:12" s="1" customFormat="1" ht="12" customHeight="1">
      <c r="B17" s="32"/>
      <c r="D17" s="27" t="s">
        <v>27</v>
      </c>
      <c r="I17" s="88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66" t="str">
        <f>'Rekapitulace stavby'!E14</f>
        <v>Vyplň údaj</v>
      </c>
      <c r="F18" s="249"/>
      <c r="G18" s="249"/>
      <c r="H18" s="249"/>
      <c r="I18" s="88" t="s">
        <v>26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7"/>
      <c r="L19" s="32"/>
    </row>
    <row r="20" spans="2:12" s="1" customFormat="1" ht="12" customHeight="1">
      <c r="B20" s="32"/>
      <c r="D20" s="27" t="s">
        <v>29</v>
      </c>
      <c r="I20" s="88" t="s">
        <v>24</v>
      </c>
      <c r="J20" s="25" t="s">
        <v>1</v>
      </c>
      <c r="L20" s="32"/>
    </row>
    <row r="21" spans="2:12" s="1" customFormat="1" ht="18" customHeight="1">
      <c r="B21" s="32"/>
      <c r="E21" s="25" t="s">
        <v>30</v>
      </c>
      <c r="I21" s="88" t="s">
        <v>26</v>
      </c>
      <c r="J21" s="25" t="s">
        <v>1</v>
      </c>
      <c r="L21" s="32"/>
    </row>
    <row r="22" spans="2:12" s="1" customFormat="1" ht="6.95" customHeight="1">
      <c r="B22" s="32"/>
      <c r="I22" s="87"/>
      <c r="L22" s="32"/>
    </row>
    <row r="23" spans="2:12" s="1" customFormat="1" ht="12" customHeight="1">
      <c r="B23" s="32"/>
      <c r="D23" s="27" t="s">
        <v>32</v>
      </c>
      <c r="I23" s="88" t="s">
        <v>24</v>
      </c>
      <c r="J23" s="25" t="s">
        <v>1</v>
      </c>
      <c r="L23" s="32"/>
    </row>
    <row r="24" spans="2:12" s="1" customFormat="1" ht="18" customHeight="1">
      <c r="B24" s="32"/>
      <c r="E24" s="25" t="s">
        <v>33</v>
      </c>
      <c r="I24" s="88" t="s">
        <v>26</v>
      </c>
      <c r="J24" s="25" t="s">
        <v>1</v>
      </c>
      <c r="L24" s="32"/>
    </row>
    <row r="25" spans="2:12" s="1" customFormat="1" ht="6.95" customHeight="1">
      <c r="B25" s="32"/>
      <c r="I25" s="87"/>
      <c r="L25" s="32"/>
    </row>
    <row r="26" spans="2:12" s="1" customFormat="1" ht="12" customHeight="1">
      <c r="B26" s="32"/>
      <c r="D26" s="27" t="s">
        <v>34</v>
      </c>
      <c r="I26" s="87"/>
      <c r="L26" s="32"/>
    </row>
    <row r="27" spans="2:12" s="7" customFormat="1" ht="16.5" customHeight="1">
      <c r="B27" s="89"/>
      <c r="E27" s="253" t="s">
        <v>1</v>
      </c>
      <c r="F27" s="253"/>
      <c r="G27" s="253"/>
      <c r="H27" s="253"/>
      <c r="I27" s="90"/>
      <c r="L27" s="89"/>
    </row>
    <row r="28" spans="2:12" s="1" customFormat="1" ht="6.95" customHeight="1">
      <c r="B28" s="32"/>
      <c r="I28" s="87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91"/>
      <c r="J29" s="53"/>
      <c r="K29" s="53"/>
      <c r="L29" s="32"/>
    </row>
    <row r="30" spans="2:12" s="1" customFormat="1" ht="14.45" customHeight="1">
      <c r="B30" s="32"/>
      <c r="D30" s="25" t="s">
        <v>89</v>
      </c>
      <c r="I30" s="87"/>
      <c r="J30" s="92">
        <f>J96</f>
        <v>0</v>
      </c>
      <c r="L30" s="32"/>
    </row>
    <row r="31" spans="2:12" s="1" customFormat="1" ht="14.45" customHeight="1">
      <c r="B31" s="32"/>
      <c r="D31" s="93" t="s">
        <v>90</v>
      </c>
      <c r="I31" s="87"/>
      <c r="J31" s="92">
        <f>J122</f>
        <v>0</v>
      </c>
      <c r="L31" s="32"/>
    </row>
    <row r="32" spans="2:12" s="1" customFormat="1" ht="25.35" customHeight="1">
      <c r="B32" s="32"/>
      <c r="D32" s="94" t="s">
        <v>35</v>
      </c>
      <c r="I32" s="87"/>
      <c r="J32" s="66">
        <f>ROUND(J30 + J31, 2)</f>
        <v>0</v>
      </c>
      <c r="L32" s="32"/>
    </row>
    <row r="33" spans="2:12" s="1" customFormat="1" ht="6.95" customHeight="1">
      <c r="B33" s="32"/>
      <c r="D33" s="53"/>
      <c r="E33" s="53"/>
      <c r="F33" s="53"/>
      <c r="G33" s="53"/>
      <c r="H33" s="53"/>
      <c r="I33" s="91"/>
      <c r="J33" s="53"/>
      <c r="K33" s="53"/>
      <c r="L33" s="32"/>
    </row>
    <row r="34" spans="2:12" s="1" customFormat="1" ht="14.45" customHeight="1">
      <c r="B34" s="32"/>
      <c r="F34" s="35" t="s">
        <v>37</v>
      </c>
      <c r="I34" s="95" t="s">
        <v>36</v>
      </c>
      <c r="J34" s="35" t="s">
        <v>38</v>
      </c>
      <c r="L34" s="32"/>
    </row>
    <row r="35" spans="2:12" s="1" customFormat="1" ht="14.45" customHeight="1">
      <c r="B35" s="32"/>
      <c r="D35" s="96" t="s">
        <v>39</v>
      </c>
      <c r="E35" s="27" t="s">
        <v>40</v>
      </c>
      <c r="F35" s="97">
        <f>ROUND((SUM(BE122:BE129) + SUM(BE149:BE478)),  2)</f>
        <v>0</v>
      </c>
      <c r="I35" s="98">
        <v>0.21</v>
      </c>
      <c r="J35" s="97">
        <f>ROUND(((SUM(BE122:BE129) + SUM(BE149:BE478))*I35),  2)</f>
        <v>0</v>
      </c>
      <c r="L35" s="32"/>
    </row>
    <row r="36" spans="2:12" s="1" customFormat="1" ht="14.45" customHeight="1">
      <c r="B36" s="32"/>
      <c r="E36" s="27" t="s">
        <v>41</v>
      </c>
      <c r="F36" s="97">
        <f>ROUND((SUM(BF122:BF129) + SUM(BF149:BF478)),  2)</f>
        <v>0</v>
      </c>
      <c r="I36" s="98">
        <v>0.15</v>
      </c>
      <c r="J36" s="97">
        <f>ROUND(((SUM(BF122:BF129) + SUM(BF149:BF478))*I36),  2)</f>
        <v>0</v>
      </c>
      <c r="L36" s="32"/>
    </row>
    <row r="37" spans="2:12" s="1" customFormat="1" ht="14.45" hidden="1" customHeight="1">
      <c r="B37" s="32"/>
      <c r="E37" s="27" t="s">
        <v>42</v>
      </c>
      <c r="F37" s="97">
        <f>ROUND((SUM(BG122:BG129) + SUM(BG149:BG478)),  2)</f>
        <v>0</v>
      </c>
      <c r="I37" s="98">
        <v>0.21</v>
      </c>
      <c r="J37" s="97">
        <f>0</f>
        <v>0</v>
      </c>
      <c r="L37" s="32"/>
    </row>
    <row r="38" spans="2:12" s="1" customFormat="1" ht="14.45" hidden="1" customHeight="1">
      <c r="B38" s="32"/>
      <c r="E38" s="27" t="s">
        <v>43</v>
      </c>
      <c r="F38" s="97">
        <f>ROUND((SUM(BH122:BH129) + SUM(BH149:BH478)),  2)</f>
        <v>0</v>
      </c>
      <c r="I38" s="98">
        <v>0.15</v>
      </c>
      <c r="J38" s="97">
        <f>0</f>
        <v>0</v>
      </c>
      <c r="L38" s="32"/>
    </row>
    <row r="39" spans="2:12" s="1" customFormat="1" ht="14.45" hidden="1" customHeight="1">
      <c r="B39" s="32"/>
      <c r="E39" s="27" t="s">
        <v>44</v>
      </c>
      <c r="F39" s="97">
        <f>ROUND((SUM(BI122:BI129) + SUM(BI149:BI478)),  2)</f>
        <v>0</v>
      </c>
      <c r="I39" s="98">
        <v>0</v>
      </c>
      <c r="J39" s="97">
        <f>0</f>
        <v>0</v>
      </c>
      <c r="L39" s="32"/>
    </row>
    <row r="40" spans="2:12" s="1" customFormat="1" ht="6.95" customHeight="1">
      <c r="B40" s="32"/>
      <c r="I40" s="87"/>
      <c r="L40" s="32"/>
    </row>
    <row r="41" spans="2:12" s="1" customFormat="1" ht="25.35" customHeight="1">
      <c r="B41" s="32"/>
      <c r="C41" s="99"/>
      <c r="D41" s="100" t="s">
        <v>45</v>
      </c>
      <c r="E41" s="57"/>
      <c r="F41" s="57"/>
      <c r="G41" s="101" t="s">
        <v>46</v>
      </c>
      <c r="H41" s="102" t="s">
        <v>47</v>
      </c>
      <c r="I41" s="103"/>
      <c r="J41" s="104">
        <f>SUM(J32:J39)</f>
        <v>0</v>
      </c>
      <c r="K41" s="105"/>
      <c r="L41" s="32"/>
    </row>
    <row r="42" spans="2:12" s="1" customFormat="1" ht="14.45" customHeight="1">
      <c r="B42" s="32"/>
      <c r="I42" s="87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48</v>
      </c>
      <c r="E50" s="42"/>
      <c r="F50" s="42"/>
      <c r="G50" s="41" t="s">
        <v>49</v>
      </c>
      <c r="H50" s="42"/>
      <c r="I50" s="106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50</v>
      </c>
      <c r="E61" s="34"/>
      <c r="F61" s="107" t="s">
        <v>51</v>
      </c>
      <c r="G61" s="43" t="s">
        <v>50</v>
      </c>
      <c r="H61" s="34"/>
      <c r="I61" s="108"/>
      <c r="J61" s="109" t="s">
        <v>51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52</v>
      </c>
      <c r="E65" s="42"/>
      <c r="F65" s="42"/>
      <c r="G65" s="41" t="s">
        <v>53</v>
      </c>
      <c r="H65" s="42"/>
      <c r="I65" s="106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50</v>
      </c>
      <c r="E76" s="34"/>
      <c r="F76" s="107" t="s">
        <v>51</v>
      </c>
      <c r="G76" s="43" t="s">
        <v>50</v>
      </c>
      <c r="H76" s="34"/>
      <c r="I76" s="108"/>
      <c r="J76" s="109" t="s">
        <v>51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110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111"/>
      <c r="J81" s="47"/>
      <c r="K81" s="47"/>
      <c r="L81" s="32"/>
    </row>
    <row r="82" spans="2:47" s="1" customFormat="1" ht="24.95" customHeight="1">
      <c r="B82" s="32"/>
      <c r="C82" s="21" t="s">
        <v>91</v>
      </c>
      <c r="I82" s="87"/>
      <c r="L82" s="32"/>
    </row>
    <row r="83" spans="2:47" s="1" customFormat="1" ht="6.95" customHeight="1">
      <c r="B83" s="32"/>
      <c r="I83" s="87"/>
      <c r="L83" s="32"/>
    </row>
    <row r="84" spans="2:47" s="1" customFormat="1" ht="12" customHeight="1">
      <c r="B84" s="32"/>
      <c r="C84" s="27" t="s">
        <v>16</v>
      </c>
      <c r="I84" s="87"/>
      <c r="L84" s="32"/>
    </row>
    <row r="85" spans="2:47" s="1" customFormat="1" ht="16.5" customHeight="1">
      <c r="B85" s="32"/>
      <c r="E85" s="263" t="str">
        <f>E7</f>
        <v>3. LF objekt Ruská 2411</v>
      </c>
      <c r="F85" s="264"/>
      <c r="G85" s="264"/>
      <c r="H85" s="264"/>
      <c r="I85" s="87"/>
      <c r="L85" s="32"/>
    </row>
    <row r="86" spans="2:47" s="1" customFormat="1" ht="12" customHeight="1">
      <c r="B86" s="32"/>
      <c r="C86" s="27" t="s">
        <v>87</v>
      </c>
      <c r="I86" s="87"/>
      <c r="L86" s="32"/>
    </row>
    <row r="87" spans="2:47" s="1" customFormat="1" ht="16.5" customHeight="1">
      <c r="B87" s="32"/>
      <c r="E87" s="242" t="str">
        <f>E9</f>
        <v>0111 - Vzduchotechnika - stavební práce doplnění</v>
      </c>
      <c r="F87" s="265"/>
      <c r="G87" s="265"/>
      <c r="H87" s="265"/>
      <c r="I87" s="87"/>
      <c r="L87" s="32"/>
    </row>
    <row r="88" spans="2:47" s="1" customFormat="1" ht="6.95" customHeight="1">
      <c r="B88" s="32"/>
      <c r="I88" s="87"/>
      <c r="L88" s="32"/>
    </row>
    <row r="89" spans="2:47" s="1" customFormat="1" ht="12" customHeight="1">
      <c r="B89" s="32"/>
      <c r="C89" s="27" t="s">
        <v>20</v>
      </c>
      <c r="F89" s="25" t="str">
        <f>F12</f>
        <v>Praha 10</v>
      </c>
      <c r="I89" s="88" t="s">
        <v>22</v>
      </c>
      <c r="J89" s="52">
        <f>IF(J12="","",J12)</f>
        <v>44501</v>
      </c>
      <c r="L89" s="32"/>
    </row>
    <row r="90" spans="2:47" s="1" customFormat="1" ht="6.95" customHeight="1">
      <c r="B90" s="32"/>
      <c r="I90" s="87"/>
      <c r="L90" s="32"/>
    </row>
    <row r="91" spans="2:47" s="1" customFormat="1" ht="27.95" customHeight="1">
      <c r="B91" s="32"/>
      <c r="C91" s="27" t="s">
        <v>23</v>
      </c>
      <c r="F91" s="25" t="str">
        <f>E15</f>
        <v>UK Praha</v>
      </c>
      <c r="I91" s="88" t="s">
        <v>29</v>
      </c>
      <c r="J91" s="30" t="str">
        <f>E21</f>
        <v>Ing. arch. Bartoušek</v>
      </c>
      <c r="L91" s="32"/>
    </row>
    <row r="92" spans="2:47" s="1" customFormat="1" ht="15.2" customHeight="1">
      <c r="B92" s="32"/>
      <c r="C92" s="27" t="s">
        <v>27</v>
      </c>
      <c r="F92" s="25" t="str">
        <f>IF(E18="","",E18)</f>
        <v>Vyplň údaj</v>
      </c>
      <c r="I92" s="88" t="s">
        <v>32</v>
      </c>
      <c r="J92" s="30" t="str">
        <f>E24</f>
        <v>Ing. Miroslav Rádl</v>
      </c>
      <c r="L92" s="32"/>
    </row>
    <row r="93" spans="2:47" s="1" customFormat="1" ht="10.35" customHeight="1">
      <c r="B93" s="32"/>
      <c r="I93" s="87"/>
      <c r="L93" s="32"/>
    </row>
    <row r="94" spans="2:47" s="1" customFormat="1" ht="29.25" customHeight="1">
      <c r="B94" s="32"/>
      <c r="C94" s="112" t="s">
        <v>92</v>
      </c>
      <c r="D94" s="99"/>
      <c r="E94" s="99"/>
      <c r="F94" s="99"/>
      <c r="G94" s="99"/>
      <c r="H94" s="99"/>
      <c r="I94" s="113"/>
      <c r="J94" s="114" t="s">
        <v>93</v>
      </c>
      <c r="K94" s="99"/>
      <c r="L94" s="32"/>
    </row>
    <row r="95" spans="2:47" s="1" customFormat="1" ht="10.35" customHeight="1">
      <c r="B95" s="32"/>
      <c r="I95" s="87"/>
      <c r="L95" s="32"/>
    </row>
    <row r="96" spans="2:47" s="1" customFormat="1" ht="22.9" customHeight="1">
      <c r="B96" s="32"/>
      <c r="C96" s="115" t="s">
        <v>94</v>
      </c>
      <c r="I96" s="87"/>
      <c r="J96" s="66">
        <f>J149</f>
        <v>0</v>
      </c>
      <c r="L96" s="32"/>
      <c r="AU96" s="17" t="s">
        <v>95</v>
      </c>
    </row>
    <row r="97" spans="2:12" s="8" customFormat="1" ht="24.95" customHeight="1">
      <c r="B97" s="116"/>
      <c r="D97" s="117" t="s">
        <v>96</v>
      </c>
      <c r="E97" s="118"/>
      <c r="F97" s="118"/>
      <c r="G97" s="118"/>
      <c r="H97" s="118"/>
      <c r="I97" s="119"/>
      <c r="J97" s="120">
        <f>J150</f>
        <v>0</v>
      </c>
      <c r="L97" s="116"/>
    </row>
    <row r="98" spans="2:12" s="9" customFormat="1" ht="19.899999999999999" customHeight="1">
      <c r="B98" s="121"/>
      <c r="D98" s="122" t="s">
        <v>97</v>
      </c>
      <c r="E98" s="123"/>
      <c r="F98" s="123"/>
      <c r="G98" s="123"/>
      <c r="H98" s="123"/>
      <c r="I98" s="124"/>
      <c r="J98" s="125">
        <f>J151</f>
        <v>0</v>
      </c>
      <c r="L98" s="121"/>
    </row>
    <row r="99" spans="2:12" s="9" customFormat="1" ht="19.899999999999999" customHeight="1">
      <c r="B99" s="121"/>
      <c r="D99" s="122" t="s">
        <v>98</v>
      </c>
      <c r="E99" s="123"/>
      <c r="F99" s="123"/>
      <c r="G99" s="123"/>
      <c r="H99" s="123"/>
      <c r="I99" s="124"/>
      <c r="J99" s="125">
        <f>J172</f>
        <v>0</v>
      </c>
      <c r="L99" s="121"/>
    </row>
    <row r="100" spans="2:12" s="9" customFormat="1" ht="19.899999999999999" customHeight="1">
      <c r="B100" s="121"/>
      <c r="D100" s="122" t="s">
        <v>99</v>
      </c>
      <c r="E100" s="123"/>
      <c r="F100" s="123"/>
      <c r="G100" s="123"/>
      <c r="H100" s="123"/>
      <c r="I100" s="124"/>
      <c r="J100" s="125">
        <f>J193</f>
        <v>0</v>
      </c>
      <c r="L100" s="121"/>
    </row>
    <row r="101" spans="2:12" s="9" customFormat="1" ht="19.899999999999999" customHeight="1">
      <c r="B101" s="121"/>
      <c r="D101" s="122" t="s">
        <v>100</v>
      </c>
      <c r="E101" s="123"/>
      <c r="F101" s="123"/>
      <c r="G101" s="123"/>
      <c r="H101" s="123"/>
      <c r="I101" s="124"/>
      <c r="J101" s="125">
        <f>J211</f>
        <v>0</v>
      </c>
      <c r="L101" s="121"/>
    </row>
    <row r="102" spans="2:12" s="9" customFormat="1" ht="19.899999999999999" customHeight="1">
      <c r="B102" s="121"/>
      <c r="D102" s="122" t="s">
        <v>101</v>
      </c>
      <c r="E102" s="123"/>
      <c r="F102" s="123"/>
      <c r="G102" s="123"/>
      <c r="H102" s="123"/>
      <c r="I102" s="124"/>
      <c r="J102" s="125">
        <f>J224</f>
        <v>0</v>
      </c>
      <c r="L102" s="121"/>
    </row>
    <row r="103" spans="2:12" s="9" customFormat="1" ht="19.899999999999999" customHeight="1">
      <c r="B103" s="121"/>
      <c r="D103" s="122" t="s">
        <v>102</v>
      </c>
      <c r="E103" s="123"/>
      <c r="F103" s="123"/>
      <c r="G103" s="123"/>
      <c r="H103" s="123"/>
      <c r="I103" s="124"/>
      <c r="J103" s="125">
        <f>J282</f>
        <v>0</v>
      </c>
      <c r="L103" s="121"/>
    </row>
    <row r="104" spans="2:12" s="9" customFormat="1" ht="19.899999999999999" customHeight="1">
      <c r="B104" s="121"/>
      <c r="D104" s="122" t="s">
        <v>103</v>
      </c>
      <c r="E104" s="123"/>
      <c r="F104" s="123"/>
      <c r="G104" s="123"/>
      <c r="H104" s="123"/>
      <c r="I104" s="124"/>
      <c r="J104" s="125">
        <f>J291</f>
        <v>0</v>
      </c>
      <c r="L104" s="121"/>
    </row>
    <row r="105" spans="2:12" s="8" customFormat="1" ht="24.95" customHeight="1">
      <c r="B105" s="116"/>
      <c r="D105" s="117" t="s">
        <v>104</v>
      </c>
      <c r="E105" s="118"/>
      <c r="F105" s="118"/>
      <c r="G105" s="118"/>
      <c r="H105" s="118"/>
      <c r="I105" s="119"/>
      <c r="J105" s="120">
        <f>J293</f>
        <v>0</v>
      </c>
      <c r="L105" s="116"/>
    </row>
    <row r="106" spans="2:12" s="9" customFormat="1" ht="19.899999999999999" customHeight="1">
      <c r="B106" s="121"/>
      <c r="D106" s="122" t="s">
        <v>105</v>
      </c>
      <c r="E106" s="123"/>
      <c r="F106" s="123"/>
      <c r="G106" s="123"/>
      <c r="H106" s="123"/>
      <c r="I106" s="124"/>
      <c r="J106" s="125">
        <f>J294</f>
        <v>0</v>
      </c>
      <c r="L106" s="121"/>
    </row>
    <row r="107" spans="2:12" s="9" customFormat="1" ht="19.899999999999999" customHeight="1">
      <c r="B107" s="121"/>
      <c r="D107" s="122" t="s">
        <v>106</v>
      </c>
      <c r="E107" s="123"/>
      <c r="F107" s="123"/>
      <c r="G107" s="123"/>
      <c r="H107" s="123"/>
      <c r="I107" s="124"/>
      <c r="J107" s="125">
        <f>J316</f>
        <v>0</v>
      </c>
      <c r="L107" s="121"/>
    </row>
    <row r="108" spans="2:12" s="9" customFormat="1" ht="19.899999999999999" customHeight="1">
      <c r="B108" s="121"/>
      <c r="D108" s="122" t="s">
        <v>107</v>
      </c>
      <c r="E108" s="123"/>
      <c r="F108" s="123"/>
      <c r="G108" s="123"/>
      <c r="H108" s="123"/>
      <c r="I108" s="124"/>
      <c r="J108" s="125">
        <f>J325</f>
        <v>0</v>
      </c>
      <c r="L108" s="121"/>
    </row>
    <row r="109" spans="2:12" s="9" customFormat="1" ht="19.899999999999999" customHeight="1">
      <c r="B109" s="121"/>
      <c r="D109" s="122" t="s">
        <v>108</v>
      </c>
      <c r="E109" s="123"/>
      <c r="F109" s="123"/>
      <c r="G109" s="123"/>
      <c r="H109" s="123"/>
      <c r="I109" s="124"/>
      <c r="J109" s="125">
        <f>J354</f>
        <v>0</v>
      </c>
      <c r="L109" s="121"/>
    </row>
    <row r="110" spans="2:12" s="9" customFormat="1" ht="19.899999999999999" customHeight="1">
      <c r="B110" s="121"/>
      <c r="D110" s="122" t="s">
        <v>109</v>
      </c>
      <c r="E110" s="123"/>
      <c r="F110" s="123"/>
      <c r="G110" s="123"/>
      <c r="H110" s="123"/>
      <c r="I110" s="124"/>
      <c r="J110" s="125">
        <f>J358</f>
        <v>0</v>
      </c>
      <c r="L110" s="121"/>
    </row>
    <row r="111" spans="2:12" s="9" customFormat="1" ht="19.899999999999999" customHeight="1">
      <c r="B111" s="121"/>
      <c r="D111" s="122" t="s">
        <v>110</v>
      </c>
      <c r="E111" s="123"/>
      <c r="F111" s="123"/>
      <c r="G111" s="123"/>
      <c r="H111" s="123"/>
      <c r="I111" s="124"/>
      <c r="J111" s="125">
        <f>J433</f>
        <v>0</v>
      </c>
      <c r="L111" s="121"/>
    </row>
    <row r="112" spans="2:12" s="9" customFormat="1" ht="19.899999999999999" customHeight="1">
      <c r="B112" s="121"/>
      <c r="D112" s="122" t="s">
        <v>111</v>
      </c>
      <c r="E112" s="123"/>
      <c r="F112" s="123"/>
      <c r="G112" s="123"/>
      <c r="H112" s="123"/>
      <c r="I112" s="124"/>
      <c r="J112" s="125">
        <f>J454</f>
        <v>0</v>
      </c>
      <c r="L112" s="121"/>
    </row>
    <row r="113" spans="2:65" s="9" customFormat="1" ht="19.899999999999999" customHeight="1">
      <c r="B113" s="121"/>
      <c r="D113" s="122" t="s">
        <v>112</v>
      </c>
      <c r="E113" s="123"/>
      <c r="F113" s="123"/>
      <c r="G113" s="123"/>
      <c r="H113" s="123"/>
      <c r="I113" s="124"/>
      <c r="J113" s="125">
        <f>J459</f>
        <v>0</v>
      </c>
      <c r="L113" s="121"/>
    </row>
    <row r="114" spans="2:65" s="8" customFormat="1" ht="24.95" customHeight="1">
      <c r="B114" s="116"/>
      <c r="D114" s="117" t="s">
        <v>113</v>
      </c>
      <c r="E114" s="118"/>
      <c r="F114" s="118"/>
      <c r="G114" s="118"/>
      <c r="H114" s="118"/>
      <c r="I114" s="119"/>
      <c r="J114" s="120">
        <f>J468</f>
        <v>0</v>
      </c>
      <c r="L114" s="116"/>
    </row>
    <row r="115" spans="2:65" s="9" customFormat="1" ht="19.899999999999999" customHeight="1">
      <c r="B115" s="121"/>
      <c r="D115" s="122" t="s">
        <v>114</v>
      </c>
      <c r="E115" s="123"/>
      <c r="F115" s="123"/>
      <c r="G115" s="123"/>
      <c r="H115" s="123"/>
      <c r="I115" s="124"/>
      <c r="J115" s="125">
        <f>J469</f>
        <v>0</v>
      </c>
      <c r="L115" s="121"/>
    </row>
    <row r="116" spans="2:65" s="9" customFormat="1" ht="19.899999999999999" customHeight="1">
      <c r="B116" s="121"/>
      <c r="D116" s="122" t="s">
        <v>115</v>
      </c>
      <c r="E116" s="123"/>
      <c r="F116" s="123"/>
      <c r="G116" s="123"/>
      <c r="H116" s="123"/>
      <c r="I116" s="124"/>
      <c r="J116" s="125">
        <f>J471</f>
        <v>0</v>
      </c>
      <c r="L116" s="121"/>
    </row>
    <row r="117" spans="2:65" s="9" customFormat="1" ht="19.899999999999999" customHeight="1">
      <c r="B117" s="121"/>
      <c r="D117" s="122" t="s">
        <v>116</v>
      </c>
      <c r="E117" s="123"/>
      <c r="F117" s="123"/>
      <c r="G117" s="123"/>
      <c r="H117" s="123"/>
      <c r="I117" s="124"/>
      <c r="J117" s="125">
        <f>J473</f>
        <v>0</v>
      </c>
      <c r="L117" s="121"/>
    </row>
    <row r="118" spans="2:65" s="8" customFormat="1" ht="24.95" customHeight="1">
      <c r="B118" s="116"/>
      <c r="D118" s="117" t="s">
        <v>117</v>
      </c>
      <c r="E118" s="118"/>
      <c r="F118" s="118"/>
      <c r="G118" s="118"/>
      <c r="H118" s="118"/>
      <c r="I118" s="119"/>
      <c r="J118" s="120">
        <f>J476</f>
        <v>0</v>
      </c>
      <c r="L118" s="116"/>
    </row>
    <row r="119" spans="2:65" s="9" customFormat="1" ht="19.899999999999999" customHeight="1">
      <c r="B119" s="121"/>
      <c r="D119" s="122" t="s">
        <v>118</v>
      </c>
      <c r="E119" s="123"/>
      <c r="F119" s="123"/>
      <c r="G119" s="123"/>
      <c r="H119" s="123"/>
      <c r="I119" s="124"/>
      <c r="J119" s="125">
        <f>J477</f>
        <v>0</v>
      </c>
      <c r="L119" s="121"/>
    </row>
    <row r="120" spans="2:65" s="1" customFormat="1" ht="21.75" customHeight="1">
      <c r="B120" s="32"/>
      <c r="I120" s="87"/>
      <c r="L120" s="32"/>
    </row>
    <row r="121" spans="2:65" s="1" customFormat="1" ht="6.95" customHeight="1">
      <c r="B121" s="32"/>
      <c r="I121" s="87"/>
      <c r="L121" s="32"/>
    </row>
    <row r="122" spans="2:65" s="1" customFormat="1" ht="29.25" customHeight="1">
      <c r="B122" s="32"/>
      <c r="C122" s="115" t="s">
        <v>119</v>
      </c>
      <c r="I122" s="87"/>
      <c r="J122" s="126">
        <f>ROUND(J123 + J124 + J125 + J126 + J127 + J128,2)</f>
        <v>0</v>
      </c>
      <c r="L122" s="32"/>
      <c r="N122" s="127" t="s">
        <v>39</v>
      </c>
    </row>
    <row r="123" spans="2:65" s="1" customFormat="1" ht="18" customHeight="1">
      <c r="B123" s="128"/>
      <c r="C123" s="87"/>
      <c r="D123" s="261" t="s">
        <v>120</v>
      </c>
      <c r="E123" s="262"/>
      <c r="F123" s="262"/>
      <c r="G123" s="87"/>
      <c r="H123" s="87"/>
      <c r="I123" s="87"/>
      <c r="J123" s="130">
        <v>0</v>
      </c>
      <c r="K123" s="87"/>
      <c r="L123" s="128"/>
      <c r="M123" s="87"/>
      <c r="N123" s="131" t="s">
        <v>40</v>
      </c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7"/>
      <c r="AW123" s="87"/>
      <c r="AX123" s="87"/>
      <c r="AY123" s="132" t="s">
        <v>121</v>
      </c>
      <c r="AZ123" s="87"/>
      <c r="BA123" s="87"/>
      <c r="BB123" s="87"/>
      <c r="BC123" s="87"/>
      <c r="BD123" s="87"/>
      <c r="BE123" s="133">
        <f t="shared" ref="BE123:BE128" si="0">IF(N123="základní",J123,0)</f>
        <v>0</v>
      </c>
      <c r="BF123" s="133">
        <f t="shared" ref="BF123:BF128" si="1">IF(N123="snížená",J123,0)</f>
        <v>0</v>
      </c>
      <c r="BG123" s="133">
        <f t="shared" ref="BG123:BG128" si="2">IF(N123="zákl. přenesená",J123,0)</f>
        <v>0</v>
      </c>
      <c r="BH123" s="133">
        <f t="shared" ref="BH123:BH128" si="3">IF(N123="sníž. přenesená",J123,0)</f>
        <v>0</v>
      </c>
      <c r="BI123" s="133">
        <f t="shared" ref="BI123:BI128" si="4">IF(N123="nulová",J123,0)</f>
        <v>0</v>
      </c>
      <c r="BJ123" s="132" t="s">
        <v>83</v>
      </c>
      <c r="BK123" s="87"/>
      <c r="BL123" s="87"/>
      <c r="BM123" s="87"/>
    </row>
    <row r="124" spans="2:65" s="1" customFormat="1" ht="18" customHeight="1">
      <c r="B124" s="128"/>
      <c r="C124" s="87"/>
      <c r="D124" s="261" t="s">
        <v>122</v>
      </c>
      <c r="E124" s="262"/>
      <c r="F124" s="262"/>
      <c r="G124" s="87"/>
      <c r="H124" s="87"/>
      <c r="I124" s="87"/>
      <c r="J124" s="130">
        <v>0</v>
      </c>
      <c r="K124" s="87"/>
      <c r="L124" s="128"/>
      <c r="M124" s="87"/>
      <c r="N124" s="131" t="s">
        <v>40</v>
      </c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7"/>
      <c r="AW124" s="87"/>
      <c r="AX124" s="87"/>
      <c r="AY124" s="132" t="s">
        <v>121</v>
      </c>
      <c r="AZ124" s="87"/>
      <c r="BA124" s="87"/>
      <c r="BB124" s="87"/>
      <c r="BC124" s="87"/>
      <c r="BD124" s="87"/>
      <c r="BE124" s="133">
        <f t="shared" si="0"/>
        <v>0</v>
      </c>
      <c r="BF124" s="133">
        <f t="shared" si="1"/>
        <v>0</v>
      </c>
      <c r="BG124" s="133">
        <f t="shared" si="2"/>
        <v>0</v>
      </c>
      <c r="BH124" s="133">
        <f t="shared" si="3"/>
        <v>0</v>
      </c>
      <c r="BI124" s="133">
        <f t="shared" si="4"/>
        <v>0</v>
      </c>
      <c r="BJ124" s="132" t="s">
        <v>83</v>
      </c>
      <c r="BK124" s="87"/>
      <c r="BL124" s="87"/>
      <c r="BM124" s="87"/>
    </row>
    <row r="125" spans="2:65" s="1" customFormat="1" ht="18" customHeight="1">
      <c r="B125" s="128"/>
      <c r="C125" s="87"/>
      <c r="D125" s="261" t="s">
        <v>123</v>
      </c>
      <c r="E125" s="262"/>
      <c r="F125" s="262"/>
      <c r="G125" s="87"/>
      <c r="H125" s="87"/>
      <c r="I125" s="87"/>
      <c r="J125" s="130">
        <v>0</v>
      </c>
      <c r="K125" s="87"/>
      <c r="L125" s="128"/>
      <c r="M125" s="87"/>
      <c r="N125" s="131" t="s">
        <v>40</v>
      </c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7"/>
      <c r="AW125" s="87"/>
      <c r="AX125" s="87"/>
      <c r="AY125" s="132" t="s">
        <v>121</v>
      </c>
      <c r="AZ125" s="87"/>
      <c r="BA125" s="87"/>
      <c r="BB125" s="87"/>
      <c r="BC125" s="87"/>
      <c r="BD125" s="87"/>
      <c r="BE125" s="133">
        <f t="shared" si="0"/>
        <v>0</v>
      </c>
      <c r="BF125" s="133">
        <f t="shared" si="1"/>
        <v>0</v>
      </c>
      <c r="BG125" s="133">
        <f t="shared" si="2"/>
        <v>0</v>
      </c>
      <c r="BH125" s="133">
        <f t="shared" si="3"/>
        <v>0</v>
      </c>
      <c r="BI125" s="133">
        <f t="shared" si="4"/>
        <v>0</v>
      </c>
      <c r="BJ125" s="132" t="s">
        <v>83</v>
      </c>
      <c r="BK125" s="87"/>
      <c r="BL125" s="87"/>
      <c r="BM125" s="87"/>
    </row>
    <row r="126" spans="2:65" s="1" customFormat="1" ht="18" customHeight="1">
      <c r="B126" s="128"/>
      <c r="C126" s="87"/>
      <c r="D126" s="261" t="s">
        <v>124</v>
      </c>
      <c r="E126" s="262"/>
      <c r="F126" s="262"/>
      <c r="G126" s="87"/>
      <c r="H126" s="87"/>
      <c r="I126" s="87"/>
      <c r="J126" s="130">
        <v>0</v>
      </c>
      <c r="K126" s="87"/>
      <c r="L126" s="128"/>
      <c r="M126" s="87"/>
      <c r="N126" s="131" t="s">
        <v>40</v>
      </c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132" t="s">
        <v>121</v>
      </c>
      <c r="AZ126" s="87"/>
      <c r="BA126" s="87"/>
      <c r="BB126" s="87"/>
      <c r="BC126" s="87"/>
      <c r="BD126" s="87"/>
      <c r="BE126" s="133">
        <f t="shared" si="0"/>
        <v>0</v>
      </c>
      <c r="BF126" s="133">
        <f t="shared" si="1"/>
        <v>0</v>
      </c>
      <c r="BG126" s="133">
        <f t="shared" si="2"/>
        <v>0</v>
      </c>
      <c r="BH126" s="133">
        <f t="shared" si="3"/>
        <v>0</v>
      </c>
      <c r="BI126" s="133">
        <f t="shared" si="4"/>
        <v>0</v>
      </c>
      <c r="BJ126" s="132" t="s">
        <v>83</v>
      </c>
      <c r="BK126" s="87"/>
      <c r="BL126" s="87"/>
      <c r="BM126" s="87"/>
    </row>
    <row r="127" spans="2:65" s="1" customFormat="1" ht="18" customHeight="1">
      <c r="B127" s="128"/>
      <c r="C127" s="87"/>
      <c r="D127" s="261" t="s">
        <v>125</v>
      </c>
      <c r="E127" s="262"/>
      <c r="F127" s="262"/>
      <c r="G127" s="87"/>
      <c r="H127" s="87"/>
      <c r="I127" s="87"/>
      <c r="J127" s="130">
        <v>0</v>
      </c>
      <c r="K127" s="87"/>
      <c r="L127" s="128"/>
      <c r="M127" s="87"/>
      <c r="N127" s="131" t="s">
        <v>40</v>
      </c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  <c r="AX127" s="87"/>
      <c r="AY127" s="132" t="s">
        <v>121</v>
      </c>
      <c r="AZ127" s="87"/>
      <c r="BA127" s="87"/>
      <c r="BB127" s="87"/>
      <c r="BC127" s="87"/>
      <c r="BD127" s="87"/>
      <c r="BE127" s="133">
        <f t="shared" si="0"/>
        <v>0</v>
      </c>
      <c r="BF127" s="133">
        <f t="shared" si="1"/>
        <v>0</v>
      </c>
      <c r="BG127" s="133">
        <f t="shared" si="2"/>
        <v>0</v>
      </c>
      <c r="BH127" s="133">
        <f t="shared" si="3"/>
        <v>0</v>
      </c>
      <c r="BI127" s="133">
        <f t="shared" si="4"/>
        <v>0</v>
      </c>
      <c r="BJ127" s="132" t="s">
        <v>83</v>
      </c>
      <c r="BK127" s="87"/>
      <c r="BL127" s="87"/>
      <c r="BM127" s="87"/>
    </row>
    <row r="128" spans="2:65" s="1" customFormat="1" ht="18" customHeight="1">
      <c r="B128" s="128"/>
      <c r="C128" s="87"/>
      <c r="D128" s="129" t="s">
        <v>126</v>
      </c>
      <c r="E128" s="87"/>
      <c r="F128" s="87"/>
      <c r="G128" s="87"/>
      <c r="H128" s="87"/>
      <c r="I128" s="87"/>
      <c r="J128" s="130">
        <f>ROUND(J30*T128,2)</f>
        <v>0</v>
      </c>
      <c r="K128" s="87"/>
      <c r="L128" s="128"/>
      <c r="M128" s="87"/>
      <c r="N128" s="131" t="s">
        <v>40</v>
      </c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132" t="s">
        <v>127</v>
      </c>
      <c r="AZ128" s="87"/>
      <c r="BA128" s="87"/>
      <c r="BB128" s="87"/>
      <c r="BC128" s="87"/>
      <c r="BD128" s="87"/>
      <c r="BE128" s="133">
        <f t="shared" si="0"/>
        <v>0</v>
      </c>
      <c r="BF128" s="133">
        <f t="shared" si="1"/>
        <v>0</v>
      </c>
      <c r="BG128" s="133">
        <f t="shared" si="2"/>
        <v>0</v>
      </c>
      <c r="BH128" s="133">
        <f t="shared" si="3"/>
        <v>0</v>
      </c>
      <c r="BI128" s="133">
        <f t="shared" si="4"/>
        <v>0</v>
      </c>
      <c r="BJ128" s="132" t="s">
        <v>83</v>
      </c>
      <c r="BK128" s="87"/>
      <c r="BL128" s="87"/>
      <c r="BM128" s="87"/>
    </row>
    <row r="129" spans="2:12" s="1" customFormat="1">
      <c r="B129" s="32"/>
      <c r="I129" s="87"/>
      <c r="L129" s="32"/>
    </row>
    <row r="130" spans="2:12" s="1" customFormat="1" ht="29.25" customHeight="1">
      <c r="B130" s="32"/>
      <c r="C130" s="134" t="s">
        <v>128</v>
      </c>
      <c r="D130" s="99"/>
      <c r="E130" s="99"/>
      <c r="F130" s="99"/>
      <c r="G130" s="99"/>
      <c r="H130" s="99"/>
      <c r="I130" s="113"/>
      <c r="J130" s="135">
        <f>ROUND(J96+J122,2)</f>
        <v>0</v>
      </c>
      <c r="K130" s="99"/>
      <c r="L130" s="32"/>
    </row>
    <row r="131" spans="2:12" s="1" customFormat="1" ht="6.95" customHeight="1">
      <c r="B131" s="44"/>
      <c r="C131" s="45"/>
      <c r="D131" s="45"/>
      <c r="E131" s="45"/>
      <c r="F131" s="45"/>
      <c r="G131" s="45"/>
      <c r="H131" s="45"/>
      <c r="I131" s="110"/>
      <c r="J131" s="45"/>
      <c r="K131" s="45"/>
      <c r="L131" s="32"/>
    </row>
    <row r="135" spans="2:12" s="1" customFormat="1" ht="6.95" customHeight="1">
      <c r="B135" s="46"/>
      <c r="C135" s="47"/>
      <c r="D135" s="47"/>
      <c r="E135" s="47"/>
      <c r="F135" s="47"/>
      <c r="G135" s="47"/>
      <c r="H135" s="47"/>
      <c r="I135" s="111"/>
      <c r="J135" s="47"/>
      <c r="K135" s="47"/>
      <c r="L135" s="32"/>
    </row>
    <row r="136" spans="2:12" s="1" customFormat="1" ht="24.95" customHeight="1">
      <c r="B136" s="32"/>
      <c r="C136" s="21" t="s">
        <v>129</v>
      </c>
      <c r="I136" s="87"/>
      <c r="L136" s="32"/>
    </row>
    <row r="137" spans="2:12" s="1" customFormat="1" ht="6.95" customHeight="1">
      <c r="B137" s="32"/>
      <c r="I137" s="87"/>
      <c r="L137" s="32"/>
    </row>
    <row r="138" spans="2:12" s="1" customFormat="1" ht="12" customHeight="1">
      <c r="B138" s="32"/>
      <c r="C138" s="27" t="s">
        <v>16</v>
      </c>
      <c r="I138" s="87"/>
      <c r="L138" s="32"/>
    </row>
    <row r="139" spans="2:12" s="1" customFormat="1" ht="16.5" customHeight="1">
      <c r="B139" s="32"/>
      <c r="E139" s="263" t="str">
        <f>E7</f>
        <v>3. LF objekt Ruská 2411</v>
      </c>
      <c r="F139" s="264"/>
      <c r="G139" s="264"/>
      <c r="H139" s="264"/>
      <c r="I139" s="87"/>
      <c r="L139" s="32"/>
    </row>
    <row r="140" spans="2:12" s="1" customFormat="1" ht="12" customHeight="1">
      <c r="B140" s="32"/>
      <c r="C140" s="27" t="s">
        <v>87</v>
      </c>
      <c r="I140" s="87"/>
      <c r="L140" s="32"/>
    </row>
    <row r="141" spans="2:12" s="1" customFormat="1" ht="16.5" customHeight="1">
      <c r="B141" s="32"/>
      <c r="E141" s="242" t="str">
        <f>E9</f>
        <v>0111 - Vzduchotechnika - stavební práce doplnění</v>
      </c>
      <c r="F141" s="265"/>
      <c r="G141" s="265"/>
      <c r="H141" s="265"/>
      <c r="I141" s="87"/>
      <c r="L141" s="32"/>
    </row>
    <row r="142" spans="2:12" s="1" customFormat="1" ht="6.95" customHeight="1">
      <c r="B142" s="32"/>
      <c r="I142" s="87"/>
      <c r="L142" s="32"/>
    </row>
    <row r="143" spans="2:12" s="1" customFormat="1" ht="12" customHeight="1">
      <c r="B143" s="32"/>
      <c r="C143" s="27" t="s">
        <v>20</v>
      </c>
      <c r="F143" s="25" t="str">
        <f>F12</f>
        <v>Praha 10</v>
      </c>
      <c r="I143" s="88" t="s">
        <v>22</v>
      </c>
      <c r="J143" s="52">
        <f>IF(J12="","",J12)</f>
        <v>44501</v>
      </c>
      <c r="L143" s="32"/>
    </row>
    <row r="144" spans="2:12" s="1" customFormat="1" ht="6.95" customHeight="1">
      <c r="B144" s="32"/>
      <c r="I144" s="87"/>
      <c r="L144" s="32"/>
    </row>
    <row r="145" spans="2:65" s="1" customFormat="1" ht="27.95" customHeight="1">
      <c r="B145" s="32"/>
      <c r="C145" s="27" t="s">
        <v>23</v>
      </c>
      <c r="F145" s="25" t="str">
        <f>E15</f>
        <v>UK Praha</v>
      </c>
      <c r="I145" s="88" t="s">
        <v>29</v>
      </c>
      <c r="J145" s="30" t="str">
        <f>E21</f>
        <v>Ing. arch. Bartoušek</v>
      </c>
      <c r="L145" s="32"/>
    </row>
    <row r="146" spans="2:65" s="1" customFormat="1" ht="15.2" customHeight="1">
      <c r="B146" s="32"/>
      <c r="C146" s="27" t="s">
        <v>27</v>
      </c>
      <c r="F146" s="25" t="str">
        <f>IF(E18="","",E18)</f>
        <v>Vyplň údaj</v>
      </c>
      <c r="I146" s="88" t="s">
        <v>32</v>
      </c>
      <c r="J146" s="30" t="str">
        <f>E24</f>
        <v>Ing. Miroslav Rádl</v>
      </c>
      <c r="L146" s="32"/>
    </row>
    <row r="147" spans="2:65" s="1" customFormat="1" ht="10.35" customHeight="1">
      <c r="B147" s="32"/>
      <c r="I147" s="87"/>
      <c r="L147" s="32"/>
    </row>
    <row r="148" spans="2:65" s="10" customFormat="1" ht="29.25" customHeight="1">
      <c r="B148" s="136"/>
      <c r="C148" s="137" t="s">
        <v>130</v>
      </c>
      <c r="D148" s="138" t="s">
        <v>60</v>
      </c>
      <c r="E148" s="138" t="s">
        <v>56</v>
      </c>
      <c r="F148" s="138" t="s">
        <v>57</v>
      </c>
      <c r="G148" s="138" t="s">
        <v>131</v>
      </c>
      <c r="H148" s="138" t="s">
        <v>132</v>
      </c>
      <c r="I148" s="139" t="s">
        <v>133</v>
      </c>
      <c r="J148" s="140" t="s">
        <v>93</v>
      </c>
      <c r="K148" s="141" t="s">
        <v>134</v>
      </c>
      <c r="L148" s="136"/>
      <c r="M148" s="59" t="s">
        <v>1</v>
      </c>
      <c r="N148" s="60" t="s">
        <v>39</v>
      </c>
      <c r="O148" s="60" t="s">
        <v>135</v>
      </c>
      <c r="P148" s="60" t="s">
        <v>136</v>
      </c>
      <c r="Q148" s="60" t="s">
        <v>137</v>
      </c>
      <c r="R148" s="60" t="s">
        <v>138</v>
      </c>
      <c r="S148" s="60" t="s">
        <v>139</v>
      </c>
      <c r="T148" s="61" t="s">
        <v>140</v>
      </c>
    </row>
    <row r="149" spans="2:65" s="1" customFormat="1" ht="22.9" customHeight="1">
      <c r="B149" s="32"/>
      <c r="C149" s="64" t="s">
        <v>141</v>
      </c>
      <c r="I149" s="87"/>
      <c r="J149" s="142">
        <f>BK149</f>
        <v>0</v>
      </c>
      <c r="L149" s="32"/>
      <c r="M149" s="62"/>
      <c r="N149" s="53"/>
      <c r="O149" s="53"/>
      <c r="P149" s="143">
        <f>P150+P293+P468+P476</f>
        <v>0</v>
      </c>
      <c r="Q149" s="53"/>
      <c r="R149" s="143">
        <f>R150+R293+R468+R476</f>
        <v>20.712153399999998</v>
      </c>
      <c r="S149" s="53"/>
      <c r="T149" s="144">
        <f>T150+T293+T468+T476</f>
        <v>12.916300000000001</v>
      </c>
      <c r="AT149" s="17" t="s">
        <v>74</v>
      </c>
      <c r="AU149" s="17" t="s">
        <v>95</v>
      </c>
      <c r="BK149" s="145">
        <f>BK150+BK293+BK468+BK476</f>
        <v>0</v>
      </c>
    </row>
    <row r="150" spans="2:65" s="11" customFormat="1" ht="25.9" customHeight="1">
      <c r="B150" s="146"/>
      <c r="D150" s="147" t="s">
        <v>74</v>
      </c>
      <c r="E150" s="148" t="s">
        <v>142</v>
      </c>
      <c r="F150" s="148" t="s">
        <v>143</v>
      </c>
      <c r="I150" s="149"/>
      <c r="J150" s="150">
        <f>BK150</f>
        <v>0</v>
      </c>
      <c r="L150" s="146"/>
      <c r="M150" s="151"/>
      <c r="N150" s="152"/>
      <c r="O150" s="152"/>
      <c r="P150" s="153">
        <f>P151+P172+P193+P211+P224+P282+P291</f>
        <v>0</v>
      </c>
      <c r="Q150" s="152"/>
      <c r="R150" s="153">
        <f>R151+R172+R193+R211+R224+R282+R291</f>
        <v>12.79297846</v>
      </c>
      <c r="S150" s="152"/>
      <c r="T150" s="154">
        <f>T151+T172+T193+T211+T224+T282+T291</f>
        <v>10.574800000000002</v>
      </c>
      <c r="AR150" s="147" t="s">
        <v>83</v>
      </c>
      <c r="AT150" s="155" t="s">
        <v>74</v>
      </c>
      <c r="AU150" s="155" t="s">
        <v>75</v>
      </c>
      <c r="AY150" s="147" t="s">
        <v>144</v>
      </c>
      <c r="BK150" s="156">
        <f>BK151+BK172+BK193+BK211+BK224+BK282+BK291</f>
        <v>0</v>
      </c>
    </row>
    <row r="151" spans="2:65" s="11" customFormat="1" ht="22.9" customHeight="1">
      <c r="B151" s="146"/>
      <c r="D151" s="147" t="s">
        <v>74</v>
      </c>
      <c r="E151" s="157" t="s">
        <v>85</v>
      </c>
      <c r="F151" s="157" t="s">
        <v>145</v>
      </c>
      <c r="I151" s="149"/>
      <c r="J151" s="158">
        <f>BK151</f>
        <v>0</v>
      </c>
      <c r="L151" s="146"/>
      <c r="M151" s="151"/>
      <c r="N151" s="152"/>
      <c r="O151" s="152"/>
      <c r="P151" s="153">
        <f>SUM(P152:P171)</f>
        <v>0</v>
      </c>
      <c r="Q151" s="152"/>
      <c r="R151" s="153">
        <f>SUM(R152:R171)</f>
        <v>4.5359747400000003</v>
      </c>
      <c r="S151" s="152"/>
      <c r="T151" s="154">
        <f>SUM(T152:T171)</f>
        <v>0</v>
      </c>
      <c r="AR151" s="147" t="s">
        <v>83</v>
      </c>
      <c r="AT151" s="155" t="s">
        <v>74</v>
      </c>
      <c r="AU151" s="155" t="s">
        <v>83</v>
      </c>
      <c r="AY151" s="147" t="s">
        <v>144</v>
      </c>
      <c r="BK151" s="156">
        <f>SUM(BK152:BK171)</f>
        <v>0</v>
      </c>
    </row>
    <row r="152" spans="2:65" s="1" customFormat="1" ht="16.5" customHeight="1">
      <c r="B152" s="128"/>
      <c r="C152" s="159" t="s">
        <v>83</v>
      </c>
      <c r="D152" s="159" t="s">
        <v>146</v>
      </c>
      <c r="E152" s="160" t="s">
        <v>147</v>
      </c>
      <c r="F152" s="161" t="s">
        <v>148</v>
      </c>
      <c r="G152" s="162" t="s">
        <v>149</v>
      </c>
      <c r="H152" s="163">
        <v>0.06</v>
      </c>
      <c r="I152" s="164"/>
      <c r="J152" s="165">
        <f>ROUND(I152*H152,2)</f>
        <v>0</v>
      </c>
      <c r="K152" s="161" t="s">
        <v>150</v>
      </c>
      <c r="L152" s="32"/>
      <c r="M152" s="166" t="s">
        <v>1</v>
      </c>
      <c r="N152" s="167" t="s">
        <v>40</v>
      </c>
      <c r="O152" s="55"/>
      <c r="P152" s="168">
        <f>O152*H152</f>
        <v>0</v>
      </c>
      <c r="Q152" s="168">
        <v>1.06277</v>
      </c>
      <c r="R152" s="168">
        <f>Q152*H152</f>
        <v>6.3766199999999995E-2</v>
      </c>
      <c r="S152" s="168">
        <v>0</v>
      </c>
      <c r="T152" s="169">
        <f>S152*H152</f>
        <v>0</v>
      </c>
      <c r="AR152" s="170" t="s">
        <v>151</v>
      </c>
      <c r="AT152" s="170" t="s">
        <v>146</v>
      </c>
      <c r="AU152" s="170" t="s">
        <v>85</v>
      </c>
      <c r="AY152" s="17" t="s">
        <v>144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83</v>
      </c>
      <c r="BK152" s="171">
        <f>ROUND(I152*H152,2)</f>
        <v>0</v>
      </c>
      <c r="BL152" s="17" t="s">
        <v>151</v>
      </c>
      <c r="BM152" s="170" t="s">
        <v>152</v>
      </c>
    </row>
    <row r="153" spans="2:65" s="12" customFormat="1">
      <c r="B153" s="172"/>
      <c r="D153" s="173" t="s">
        <v>153</v>
      </c>
      <c r="E153" s="174" t="s">
        <v>1</v>
      </c>
      <c r="F153" s="175" t="s">
        <v>154</v>
      </c>
      <c r="H153" s="176">
        <v>0.06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153</v>
      </c>
      <c r="AU153" s="174" t="s">
        <v>85</v>
      </c>
      <c r="AV153" s="12" t="s">
        <v>85</v>
      </c>
      <c r="AW153" s="12" t="s">
        <v>31</v>
      </c>
      <c r="AX153" s="12" t="s">
        <v>75</v>
      </c>
      <c r="AY153" s="174" t="s">
        <v>144</v>
      </c>
    </row>
    <row r="154" spans="2:65" s="13" customFormat="1">
      <c r="B154" s="181"/>
      <c r="D154" s="173" t="s">
        <v>153</v>
      </c>
      <c r="E154" s="182" t="s">
        <v>1</v>
      </c>
      <c r="F154" s="183" t="s">
        <v>155</v>
      </c>
      <c r="H154" s="184">
        <v>0.06</v>
      </c>
      <c r="I154" s="185"/>
      <c r="L154" s="181"/>
      <c r="M154" s="186"/>
      <c r="N154" s="187"/>
      <c r="O154" s="187"/>
      <c r="P154" s="187"/>
      <c r="Q154" s="187"/>
      <c r="R154" s="187"/>
      <c r="S154" s="187"/>
      <c r="T154" s="188"/>
      <c r="AT154" s="182" t="s">
        <v>153</v>
      </c>
      <c r="AU154" s="182" t="s">
        <v>85</v>
      </c>
      <c r="AV154" s="13" t="s">
        <v>151</v>
      </c>
      <c r="AW154" s="13" t="s">
        <v>31</v>
      </c>
      <c r="AX154" s="13" t="s">
        <v>83</v>
      </c>
      <c r="AY154" s="182" t="s">
        <v>144</v>
      </c>
    </row>
    <row r="155" spans="2:65" s="1" customFormat="1" ht="24" customHeight="1">
      <c r="B155" s="128"/>
      <c r="C155" s="159" t="s">
        <v>85</v>
      </c>
      <c r="D155" s="159" t="s">
        <v>146</v>
      </c>
      <c r="E155" s="160" t="s">
        <v>156</v>
      </c>
      <c r="F155" s="161" t="s">
        <v>157</v>
      </c>
      <c r="G155" s="162" t="s">
        <v>158</v>
      </c>
      <c r="H155" s="163">
        <v>0.432</v>
      </c>
      <c r="I155" s="164"/>
      <c r="J155" s="165">
        <f>ROUND(I155*H155,2)</f>
        <v>0</v>
      </c>
      <c r="K155" s="161" t="s">
        <v>150</v>
      </c>
      <c r="L155" s="32"/>
      <c r="M155" s="166" t="s">
        <v>1</v>
      </c>
      <c r="N155" s="167" t="s">
        <v>40</v>
      </c>
      <c r="O155" s="55"/>
      <c r="P155" s="168">
        <f>O155*H155</f>
        <v>0</v>
      </c>
      <c r="Q155" s="168">
        <v>2.8229799999999998</v>
      </c>
      <c r="R155" s="168">
        <f>Q155*H155</f>
        <v>1.2195273599999998</v>
      </c>
      <c r="S155" s="168">
        <v>0</v>
      </c>
      <c r="T155" s="169">
        <f>S155*H155</f>
        <v>0</v>
      </c>
      <c r="AR155" s="170" t="s">
        <v>151</v>
      </c>
      <c r="AT155" s="170" t="s">
        <v>146</v>
      </c>
      <c r="AU155" s="170" t="s">
        <v>85</v>
      </c>
      <c r="AY155" s="17" t="s">
        <v>144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7" t="s">
        <v>83</v>
      </c>
      <c r="BK155" s="171">
        <f>ROUND(I155*H155,2)</f>
        <v>0</v>
      </c>
      <c r="BL155" s="17" t="s">
        <v>151</v>
      </c>
      <c r="BM155" s="170" t="s">
        <v>159</v>
      </c>
    </row>
    <row r="156" spans="2:65" s="14" customFormat="1">
      <c r="B156" s="189"/>
      <c r="D156" s="173" t="s">
        <v>153</v>
      </c>
      <c r="E156" s="190" t="s">
        <v>1</v>
      </c>
      <c r="F156" s="191" t="s">
        <v>160</v>
      </c>
      <c r="H156" s="190" t="s">
        <v>1</v>
      </c>
      <c r="I156" s="192"/>
      <c r="L156" s="189"/>
      <c r="M156" s="193"/>
      <c r="N156" s="194"/>
      <c r="O156" s="194"/>
      <c r="P156" s="194"/>
      <c r="Q156" s="194"/>
      <c r="R156" s="194"/>
      <c r="S156" s="194"/>
      <c r="T156" s="195"/>
      <c r="AT156" s="190" t="s">
        <v>153</v>
      </c>
      <c r="AU156" s="190" t="s">
        <v>85</v>
      </c>
      <c r="AV156" s="14" t="s">
        <v>83</v>
      </c>
      <c r="AW156" s="14" t="s">
        <v>31</v>
      </c>
      <c r="AX156" s="14" t="s">
        <v>75</v>
      </c>
      <c r="AY156" s="190" t="s">
        <v>144</v>
      </c>
    </row>
    <row r="157" spans="2:65" s="12" customFormat="1">
      <c r="B157" s="172"/>
      <c r="D157" s="173" t="s">
        <v>153</v>
      </c>
      <c r="E157" s="174" t="s">
        <v>1</v>
      </c>
      <c r="F157" s="175" t="s">
        <v>161</v>
      </c>
      <c r="H157" s="176">
        <v>0.216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153</v>
      </c>
      <c r="AU157" s="174" t="s">
        <v>85</v>
      </c>
      <c r="AV157" s="12" t="s">
        <v>85</v>
      </c>
      <c r="AW157" s="12" t="s">
        <v>31</v>
      </c>
      <c r="AX157" s="12" t="s">
        <v>75</v>
      </c>
      <c r="AY157" s="174" t="s">
        <v>144</v>
      </c>
    </row>
    <row r="158" spans="2:65" s="14" customFormat="1">
      <c r="B158" s="189"/>
      <c r="D158" s="173" t="s">
        <v>153</v>
      </c>
      <c r="E158" s="190" t="s">
        <v>1</v>
      </c>
      <c r="F158" s="191" t="s">
        <v>162</v>
      </c>
      <c r="H158" s="190" t="s">
        <v>1</v>
      </c>
      <c r="I158" s="192"/>
      <c r="L158" s="189"/>
      <c r="M158" s="193"/>
      <c r="N158" s="194"/>
      <c r="O158" s="194"/>
      <c r="P158" s="194"/>
      <c r="Q158" s="194"/>
      <c r="R158" s="194"/>
      <c r="S158" s="194"/>
      <c r="T158" s="195"/>
      <c r="AT158" s="190" t="s">
        <v>153</v>
      </c>
      <c r="AU158" s="190" t="s">
        <v>85</v>
      </c>
      <c r="AV158" s="14" t="s">
        <v>83</v>
      </c>
      <c r="AW158" s="14" t="s">
        <v>31</v>
      </c>
      <c r="AX158" s="14" t="s">
        <v>75</v>
      </c>
      <c r="AY158" s="190" t="s">
        <v>144</v>
      </c>
    </row>
    <row r="159" spans="2:65" s="12" customFormat="1">
      <c r="B159" s="172"/>
      <c r="D159" s="173" t="s">
        <v>153</v>
      </c>
      <c r="E159" s="174" t="s">
        <v>1</v>
      </c>
      <c r="F159" s="175" t="s">
        <v>163</v>
      </c>
      <c r="H159" s="176">
        <v>0.108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153</v>
      </c>
      <c r="AU159" s="174" t="s">
        <v>85</v>
      </c>
      <c r="AV159" s="12" t="s">
        <v>85</v>
      </c>
      <c r="AW159" s="12" t="s">
        <v>31</v>
      </c>
      <c r="AX159" s="12" t="s">
        <v>75</v>
      </c>
      <c r="AY159" s="174" t="s">
        <v>144</v>
      </c>
    </row>
    <row r="160" spans="2:65" s="14" customFormat="1">
      <c r="B160" s="189"/>
      <c r="D160" s="173" t="s">
        <v>153</v>
      </c>
      <c r="E160" s="190" t="s">
        <v>1</v>
      </c>
      <c r="F160" s="191" t="s">
        <v>164</v>
      </c>
      <c r="H160" s="190" t="s">
        <v>1</v>
      </c>
      <c r="I160" s="192"/>
      <c r="L160" s="189"/>
      <c r="M160" s="193"/>
      <c r="N160" s="194"/>
      <c r="O160" s="194"/>
      <c r="P160" s="194"/>
      <c r="Q160" s="194"/>
      <c r="R160" s="194"/>
      <c r="S160" s="194"/>
      <c r="T160" s="195"/>
      <c r="AT160" s="190" t="s">
        <v>153</v>
      </c>
      <c r="AU160" s="190" t="s">
        <v>85</v>
      </c>
      <c r="AV160" s="14" t="s">
        <v>83</v>
      </c>
      <c r="AW160" s="14" t="s">
        <v>31</v>
      </c>
      <c r="AX160" s="14" t="s">
        <v>75</v>
      </c>
      <c r="AY160" s="190" t="s">
        <v>144</v>
      </c>
    </row>
    <row r="161" spans="2:65" s="12" customFormat="1">
      <c r="B161" s="172"/>
      <c r="D161" s="173" t="s">
        <v>153</v>
      </c>
      <c r="E161" s="174" t="s">
        <v>1</v>
      </c>
      <c r="F161" s="175" t="s">
        <v>163</v>
      </c>
      <c r="H161" s="176">
        <v>0.108</v>
      </c>
      <c r="I161" s="177"/>
      <c r="L161" s="172"/>
      <c r="M161" s="178"/>
      <c r="N161" s="179"/>
      <c r="O161" s="179"/>
      <c r="P161" s="179"/>
      <c r="Q161" s="179"/>
      <c r="R161" s="179"/>
      <c r="S161" s="179"/>
      <c r="T161" s="180"/>
      <c r="AT161" s="174" t="s">
        <v>153</v>
      </c>
      <c r="AU161" s="174" t="s">
        <v>85</v>
      </c>
      <c r="AV161" s="12" t="s">
        <v>85</v>
      </c>
      <c r="AW161" s="12" t="s">
        <v>31</v>
      </c>
      <c r="AX161" s="12" t="s">
        <v>75</v>
      </c>
      <c r="AY161" s="174" t="s">
        <v>144</v>
      </c>
    </row>
    <row r="162" spans="2:65" s="13" customFormat="1">
      <c r="B162" s="181"/>
      <c r="D162" s="173" t="s">
        <v>153</v>
      </c>
      <c r="E162" s="182" t="s">
        <v>1</v>
      </c>
      <c r="F162" s="183" t="s">
        <v>155</v>
      </c>
      <c r="H162" s="184">
        <v>0.432</v>
      </c>
      <c r="I162" s="185"/>
      <c r="L162" s="181"/>
      <c r="M162" s="186"/>
      <c r="N162" s="187"/>
      <c r="O162" s="187"/>
      <c r="P162" s="187"/>
      <c r="Q162" s="187"/>
      <c r="R162" s="187"/>
      <c r="S162" s="187"/>
      <c r="T162" s="188"/>
      <c r="AT162" s="182" t="s">
        <v>153</v>
      </c>
      <c r="AU162" s="182" t="s">
        <v>85</v>
      </c>
      <c r="AV162" s="13" t="s">
        <v>151</v>
      </c>
      <c r="AW162" s="13" t="s">
        <v>31</v>
      </c>
      <c r="AX162" s="13" t="s">
        <v>83</v>
      </c>
      <c r="AY162" s="182" t="s">
        <v>144</v>
      </c>
    </row>
    <row r="163" spans="2:65" s="1" customFormat="1" ht="24" customHeight="1">
      <c r="B163" s="128"/>
      <c r="C163" s="159" t="s">
        <v>165</v>
      </c>
      <c r="D163" s="159" t="s">
        <v>146</v>
      </c>
      <c r="E163" s="160" t="s">
        <v>166</v>
      </c>
      <c r="F163" s="161" t="s">
        <v>167</v>
      </c>
      <c r="G163" s="162" t="s">
        <v>158</v>
      </c>
      <c r="H163" s="163">
        <v>1.218</v>
      </c>
      <c r="I163" s="164"/>
      <c r="J163" s="165">
        <f>ROUND(I163*H163,2)</f>
        <v>0</v>
      </c>
      <c r="K163" s="161" t="s">
        <v>150</v>
      </c>
      <c r="L163" s="32"/>
      <c r="M163" s="166" t="s">
        <v>1</v>
      </c>
      <c r="N163" s="167" t="s">
        <v>40</v>
      </c>
      <c r="O163" s="55"/>
      <c r="P163" s="168">
        <f>O163*H163</f>
        <v>0</v>
      </c>
      <c r="Q163" s="168">
        <v>2.6705100000000002</v>
      </c>
      <c r="R163" s="168">
        <f>Q163*H163</f>
        <v>3.2526811800000002</v>
      </c>
      <c r="S163" s="168">
        <v>0</v>
      </c>
      <c r="T163" s="169">
        <f>S163*H163</f>
        <v>0</v>
      </c>
      <c r="AR163" s="170" t="s">
        <v>151</v>
      </c>
      <c r="AT163" s="170" t="s">
        <v>146</v>
      </c>
      <c r="AU163" s="170" t="s">
        <v>85</v>
      </c>
      <c r="AY163" s="17" t="s">
        <v>144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83</v>
      </c>
      <c r="BK163" s="171">
        <f>ROUND(I163*H163,2)</f>
        <v>0</v>
      </c>
      <c r="BL163" s="17" t="s">
        <v>151</v>
      </c>
      <c r="BM163" s="170" t="s">
        <v>168</v>
      </c>
    </row>
    <row r="164" spans="2:65" s="14" customFormat="1">
      <c r="B164" s="189"/>
      <c r="D164" s="173" t="s">
        <v>153</v>
      </c>
      <c r="E164" s="190" t="s">
        <v>1</v>
      </c>
      <c r="F164" s="191" t="s">
        <v>160</v>
      </c>
      <c r="H164" s="190" t="s">
        <v>1</v>
      </c>
      <c r="I164" s="192"/>
      <c r="L164" s="189"/>
      <c r="M164" s="193"/>
      <c r="N164" s="194"/>
      <c r="O164" s="194"/>
      <c r="P164" s="194"/>
      <c r="Q164" s="194"/>
      <c r="R164" s="194"/>
      <c r="S164" s="194"/>
      <c r="T164" s="195"/>
      <c r="AT164" s="190" t="s">
        <v>153</v>
      </c>
      <c r="AU164" s="190" t="s">
        <v>85</v>
      </c>
      <c r="AV164" s="14" t="s">
        <v>83</v>
      </c>
      <c r="AW164" s="14" t="s">
        <v>31</v>
      </c>
      <c r="AX164" s="14" t="s">
        <v>75</v>
      </c>
      <c r="AY164" s="190" t="s">
        <v>144</v>
      </c>
    </row>
    <row r="165" spans="2:65" s="12" customFormat="1">
      <c r="B165" s="172"/>
      <c r="D165" s="173" t="s">
        <v>153</v>
      </c>
      <c r="E165" s="174" t="s">
        <v>1</v>
      </c>
      <c r="F165" s="175" t="s">
        <v>169</v>
      </c>
      <c r="H165" s="176">
        <v>0.27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153</v>
      </c>
      <c r="AU165" s="174" t="s">
        <v>85</v>
      </c>
      <c r="AV165" s="12" t="s">
        <v>85</v>
      </c>
      <c r="AW165" s="12" t="s">
        <v>31</v>
      </c>
      <c r="AX165" s="12" t="s">
        <v>75</v>
      </c>
      <c r="AY165" s="174" t="s">
        <v>144</v>
      </c>
    </row>
    <row r="166" spans="2:65" s="12" customFormat="1">
      <c r="B166" s="172"/>
      <c r="D166" s="173" t="s">
        <v>153</v>
      </c>
      <c r="E166" s="174" t="s">
        <v>1</v>
      </c>
      <c r="F166" s="175" t="s">
        <v>170</v>
      </c>
      <c r="H166" s="176">
        <v>0.318</v>
      </c>
      <c r="I166" s="177"/>
      <c r="L166" s="172"/>
      <c r="M166" s="178"/>
      <c r="N166" s="179"/>
      <c r="O166" s="179"/>
      <c r="P166" s="179"/>
      <c r="Q166" s="179"/>
      <c r="R166" s="179"/>
      <c r="S166" s="179"/>
      <c r="T166" s="180"/>
      <c r="AT166" s="174" t="s">
        <v>153</v>
      </c>
      <c r="AU166" s="174" t="s">
        <v>85</v>
      </c>
      <c r="AV166" s="12" t="s">
        <v>85</v>
      </c>
      <c r="AW166" s="12" t="s">
        <v>31</v>
      </c>
      <c r="AX166" s="12" t="s">
        <v>75</v>
      </c>
      <c r="AY166" s="174" t="s">
        <v>144</v>
      </c>
    </row>
    <row r="167" spans="2:65" s="14" customFormat="1">
      <c r="B167" s="189"/>
      <c r="D167" s="173" t="s">
        <v>153</v>
      </c>
      <c r="E167" s="190" t="s">
        <v>1</v>
      </c>
      <c r="F167" s="191" t="s">
        <v>162</v>
      </c>
      <c r="H167" s="190" t="s">
        <v>1</v>
      </c>
      <c r="I167" s="192"/>
      <c r="L167" s="189"/>
      <c r="M167" s="193"/>
      <c r="N167" s="194"/>
      <c r="O167" s="194"/>
      <c r="P167" s="194"/>
      <c r="Q167" s="194"/>
      <c r="R167" s="194"/>
      <c r="S167" s="194"/>
      <c r="T167" s="195"/>
      <c r="AT167" s="190" t="s">
        <v>153</v>
      </c>
      <c r="AU167" s="190" t="s">
        <v>85</v>
      </c>
      <c r="AV167" s="14" t="s">
        <v>83</v>
      </c>
      <c r="AW167" s="14" t="s">
        <v>31</v>
      </c>
      <c r="AX167" s="14" t="s">
        <v>75</v>
      </c>
      <c r="AY167" s="190" t="s">
        <v>144</v>
      </c>
    </row>
    <row r="168" spans="2:65" s="12" customFormat="1">
      <c r="B168" s="172"/>
      <c r="D168" s="173" t="s">
        <v>153</v>
      </c>
      <c r="E168" s="174" t="s">
        <v>1</v>
      </c>
      <c r="F168" s="175" t="s">
        <v>170</v>
      </c>
      <c r="H168" s="176">
        <v>0.318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153</v>
      </c>
      <c r="AU168" s="174" t="s">
        <v>85</v>
      </c>
      <c r="AV168" s="12" t="s">
        <v>85</v>
      </c>
      <c r="AW168" s="12" t="s">
        <v>31</v>
      </c>
      <c r="AX168" s="12" t="s">
        <v>75</v>
      </c>
      <c r="AY168" s="174" t="s">
        <v>144</v>
      </c>
    </row>
    <row r="169" spans="2:65" s="14" customFormat="1">
      <c r="B169" s="189"/>
      <c r="D169" s="173" t="s">
        <v>153</v>
      </c>
      <c r="E169" s="190" t="s">
        <v>1</v>
      </c>
      <c r="F169" s="191" t="s">
        <v>164</v>
      </c>
      <c r="H169" s="190" t="s">
        <v>1</v>
      </c>
      <c r="I169" s="192"/>
      <c r="L169" s="189"/>
      <c r="M169" s="193"/>
      <c r="N169" s="194"/>
      <c r="O169" s="194"/>
      <c r="P169" s="194"/>
      <c r="Q169" s="194"/>
      <c r="R169" s="194"/>
      <c r="S169" s="194"/>
      <c r="T169" s="195"/>
      <c r="AT169" s="190" t="s">
        <v>153</v>
      </c>
      <c r="AU169" s="190" t="s">
        <v>85</v>
      </c>
      <c r="AV169" s="14" t="s">
        <v>83</v>
      </c>
      <c r="AW169" s="14" t="s">
        <v>31</v>
      </c>
      <c r="AX169" s="14" t="s">
        <v>75</v>
      </c>
      <c r="AY169" s="190" t="s">
        <v>144</v>
      </c>
    </row>
    <row r="170" spans="2:65" s="12" customFormat="1">
      <c r="B170" s="172"/>
      <c r="D170" s="173" t="s">
        <v>153</v>
      </c>
      <c r="E170" s="174" t="s">
        <v>1</v>
      </c>
      <c r="F170" s="175" t="s">
        <v>171</v>
      </c>
      <c r="H170" s="176">
        <v>0.312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153</v>
      </c>
      <c r="AU170" s="174" t="s">
        <v>85</v>
      </c>
      <c r="AV170" s="12" t="s">
        <v>85</v>
      </c>
      <c r="AW170" s="12" t="s">
        <v>31</v>
      </c>
      <c r="AX170" s="12" t="s">
        <v>75</v>
      </c>
      <c r="AY170" s="174" t="s">
        <v>144</v>
      </c>
    </row>
    <row r="171" spans="2:65" s="13" customFormat="1">
      <c r="B171" s="181"/>
      <c r="D171" s="173" t="s">
        <v>153</v>
      </c>
      <c r="E171" s="182" t="s">
        <v>1</v>
      </c>
      <c r="F171" s="183" t="s">
        <v>155</v>
      </c>
      <c r="H171" s="184">
        <v>1.2180000000000002</v>
      </c>
      <c r="I171" s="185"/>
      <c r="L171" s="181"/>
      <c r="M171" s="186"/>
      <c r="N171" s="187"/>
      <c r="O171" s="187"/>
      <c r="P171" s="187"/>
      <c r="Q171" s="187"/>
      <c r="R171" s="187"/>
      <c r="S171" s="187"/>
      <c r="T171" s="188"/>
      <c r="AT171" s="182" t="s">
        <v>153</v>
      </c>
      <c r="AU171" s="182" t="s">
        <v>85</v>
      </c>
      <c r="AV171" s="13" t="s">
        <v>151</v>
      </c>
      <c r="AW171" s="13" t="s">
        <v>31</v>
      </c>
      <c r="AX171" s="13" t="s">
        <v>83</v>
      </c>
      <c r="AY171" s="182" t="s">
        <v>144</v>
      </c>
    </row>
    <row r="172" spans="2:65" s="11" customFormat="1" ht="22.9" customHeight="1">
      <c r="B172" s="146"/>
      <c r="D172" s="147" t="s">
        <v>74</v>
      </c>
      <c r="E172" s="157" t="s">
        <v>165</v>
      </c>
      <c r="F172" s="157" t="s">
        <v>172</v>
      </c>
      <c r="I172" s="149"/>
      <c r="J172" s="158">
        <f>BK172</f>
        <v>0</v>
      </c>
      <c r="L172" s="146"/>
      <c r="M172" s="151"/>
      <c r="N172" s="152"/>
      <c r="O172" s="152"/>
      <c r="P172" s="153">
        <f>SUM(P173:P192)</f>
        <v>0</v>
      </c>
      <c r="Q172" s="152"/>
      <c r="R172" s="153">
        <f>SUM(R173:R192)</f>
        <v>1.67136</v>
      </c>
      <c r="S172" s="152"/>
      <c r="T172" s="154">
        <f>SUM(T173:T192)</f>
        <v>0</v>
      </c>
      <c r="AR172" s="147" t="s">
        <v>83</v>
      </c>
      <c r="AT172" s="155" t="s">
        <v>74</v>
      </c>
      <c r="AU172" s="155" t="s">
        <v>83</v>
      </c>
      <c r="AY172" s="147" t="s">
        <v>144</v>
      </c>
      <c r="BK172" s="156">
        <f>SUM(BK173:BK192)</f>
        <v>0</v>
      </c>
    </row>
    <row r="173" spans="2:65" s="1" customFormat="1" ht="24" customHeight="1">
      <c r="B173" s="128"/>
      <c r="C173" s="159" t="s">
        <v>151</v>
      </c>
      <c r="D173" s="159" t="s">
        <v>146</v>
      </c>
      <c r="E173" s="160" t="s">
        <v>173</v>
      </c>
      <c r="F173" s="161" t="s">
        <v>174</v>
      </c>
      <c r="G173" s="162" t="s">
        <v>149</v>
      </c>
      <c r="H173" s="163">
        <v>2.9000000000000001E-2</v>
      </c>
      <c r="I173" s="164"/>
      <c r="J173" s="165">
        <f>ROUND(I173*H173,2)</f>
        <v>0</v>
      </c>
      <c r="K173" s="161" t="s">
        <v>150</v>
      </c>
      <c r="L173" s="32"/>
      <c r="M173" s="166" t="s">
        <v>1</v>
      </c>
      <c r="N173" s="167" t="s">
        <v>40</v>
      </c>
      <c r="O173" s="55"/>
      <c r="P173" s="168">
        <f>O173*H173</f>
        <v>0</v>
      </c>
      <c r="Q173" s="168">
        <v>1.0900000000000001</v>
      </c>
      <c r="R173" s="168">
        <f>Q173*H173</f>
        <v>3.1610000000000006E-2</v>
      </c>
      <c r="S173" s="168">
        <v>0</v>
      </c>
      <c r="T173" s="169">
        <f>S173*H173</f>
        <v>0</v>
      </c>
      <c r="AR173" s="170" t="s">
        <v>151</v>
      </c>
      <c r="AT173" s="170" t="s">
        <v>146</v>
      </c>
      <c r="AU173" s="170" t="s">
        <v>85</v>
      </c>
      <c r="AY173" s="17" t="s">
        <v>144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7" t="s">
        <v>83</v>
      </c>
      <c r="BK173" s="171">
        <f>ROUND(I173*H173,2)</f>
        <v>0</v>
      </c>
      <c r="BL173" s="17" t="s">
        <v>151</v>
      </c>
      <c r="BM173" s="170" t="s">
        <v>175</v>
      </c>
    </row>
    <row r="174" spans="2:65" s="14" customFormat="1">
      <c r="B174" s="189"/>
      <c r="D174" s="173" t="s">
        <v>153</v>
      </c>
      <c r="E174" s="190" t="s">
        <v>1</v>
      </c>
      <c r="F174" s="191" t="s">
        <v>176</v>
      </c>
      <c r="H174" s="190" t="s">
        <v>1</v>
      </c>
      <c r="I174" s="192"/>
      <c r="L174" s="189"/>
      <c r="M174" s="193"/>
      <c r="N174" s="194"/>
      <c r="O174" s="194"/>
      <c r="P174" s="194"/>
      <c r="Q174" s="194"/>
      <c r="R174" s="194"/>
      <c r="S174" s="194"/>
      <c r="T174" s="195"/>
      <c r="AT174" s="190" t="s">
        <v>153</v>
      </c>
      <c r="AU174" s="190" t="s">
        <v>85</v>
      </c>
      <c r="AV174" s="14" t="s">
        <v>83</v>
      </c>
      <c r="AW174" s="14" t="s">
        <v>31</v>
      </c>
      <c r="AX174" s="14" t="s">
        <v>75</v>
      </c>
      <c r="AY174" s="190" t="s">
        <v>144</v>
      </c>
    </row>
    <row r="175" spans="2:65" s="12" customFormat="1">
      <c r="B175" s="172"/>
      <c r="D175" s="173" t="s">
        <v>153</v>
      </c>
      <c r="E175" s="174" t="s">
        <v>1</v>
      </c>
      <c r="F175" s="175" t="s">
        <v>177</v>
      </c>
      <c r="H175" s="176">
        <v>2.9000000000000001E-2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153</v>
      </c>
      <c r="AU175" s="174" t="s">
        <v>85</v>
      </c>
      <c r="AV175" s="12" t="s">
        <v>85</v>
      </c>
      <c r="AW175" s="12" t="s">
        <v>31</v>
      </c>
      <c r="AX175" s="12" t="s">
        <v>75</v>
      </c>
      <c r="AY175" s="174" t="s">
        <v>144</v>
      </c>
    </row>
    <row r="176" spans="2:65" s="13" customFormat="1">
      <c r="B176" s="181"/>
      <c r="D176" s="173" t="s">
        <v>153</v>
      </c>
      <c r="E176" s="182" t="s">
        <v>1</v>
      </c>
      <c r="F176" s="183" t="s">
        <v>155</v>
      </c>
      <c r="H176" s="184">
        <v>2.9000000000000001E-2</v>
      </c>
      <c r="I176" s="185"/>
      <c r="L176" s="181"/>
      <c r="M176" s="186"/>
      <c r="N176" s="187"/>
      <c r="O176" s="187"/>
      <c r="P176" s="187"/>
      <c r="Q176" s="187"/>
      <c r="R176" s="187"/>
      <c r="S176" s="187"/>
      <c r="T176" s="188"/>
      <c r="AT176" s="182" t="s">
        <v>153</v>
      </c>
      <c r="AU176" s="182" t="s">
        <v>85</v>
      </c>
      <c r="AV176" s="13" t="s">
        <v>151</v>
      </c>
      <c r="AW176" s="13" t="s">
        <v>31</v>
      </c>
      <c r="AX176" s="13" t="s">
        <v>83</v>
      </c>
      <c r="AY176" s="182" t="s">
        <v>144</v>
      </c>
    </row>
    <row r="177" spans="2:65" s="1" customFormat="1" ht="24" customHeight="1">
      <c r="B177" s="128"/>
      <c r="C177" s="159" t="s">
        <v>178</v>
      </c>
      <c r="D177" s="159" t="s">
        <v>146</v>
      </c>
      <c r="E177" s="160" t="s">
        <v>179</v>
      </c>
      <c r="F177" s="161" t="s">
        <v>180</v>
      </c>
      <c r="G177" s="162" t="s">
        <v>181</v>
      </c>
      <c r="H177" s="163">
        <v>220</v>
      </c>
      <c r="I177" s="164"/>
      <c r="J177" s="165">
        <f>ROUND(I177*H177,2)</f>
        <v>0</v>
      </c>
      <c r="K177" s="161" t="s">
        <v>150</v>
      </c>
      <c r="L177" s="32"/>
      <c r="M177" s="166" t="s">
        <v>1</v>
      </c>
      <c r="N177" s="167" t="s">
        <v>40</v>
      </c>
      <c r="O177" s="55"/>
      <c r="P177" s="168">
        <f>O177*H177</f>
        <v>0</v>
      </c>
      <c r="Q177" s="168">
        <v>2.49E-3</v>
      </c>
      <c r="R177" s="168">
        <f>Q177*H177</f>
        <v>0.54779999999999995</v>
      </c>
      <c r="S177" s="168">
        <v>0</v>
      </c>
      <c r="T177" s="169">
        <f>S177*H177</f>
        <v>0</v>
      </c>
      <c r="AR177" s="170" t="s">
        <v>151</v>
      </c>
      <c r="AT177" s="170" t="s">
        <v>146</v>
      </c>
      <c r="AU177" s="170" t="s">
        <v>85</v>
      </c>
      <c r="AY177" s="17" t="s">
        <v>144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7" t="s">
        <v>83</v>
      </c>
      <c r="BK177" s="171">
        <f>ROUND(I177*H177,2)</f>
        <v>0</v>
      </c>
      <c r="BL177" s="17" t="s">
        <v>151</v>
      </c>
      <c r="BM177" s="170" t="s">
        <v>182</v>
      </c>
    </row>
    <row r="178" spans="2:65" s="14" customFormat="1">
      <c r="B178" s="189"/>
      <c r="D178" s="173" t="s">
        <v>153</v>
      </c>
      <c r="E178" s="190" t="s">
        <v>1</v>
      </c>
      <c r="F178" s="191" t="s">
        <v>183</v>
      </c>
      <c r="H178" s="190" t="s">
        <v>1</v>
      </c>
      <c r="I178" s="192"/>
      <c r="L178" s="189"/>
      <c r="M178" s="193"/>
      <c r="N178" s="194"/>
      <c r="O178" s="194"/>
      <c r="P178" s="194"/>
      <c r="Q178" s="194"/>
      <c r="R178" s="194"/>
      <c r="S178" s="194"/>
      <c r="T178" s="195"/>
      <c r="AT178" s="190" t="s">
        <v>153</v>
      </c>
      <c r="AU178" s="190" t="s">
        <v>85</v>
      </c>
      <c r="AV178" s="14" t="s">
        <v>83</v>
      </c>
      <c r="AW178" s="14" t="s">
        <v>31</v>
      </c>
      <c r="AX178" s="14" t="s">
        <v>75</v>
      </c>
      <c r="AY178" s="190" t="s">
        <v>144</v>
      </c>
    </row>
    <row r="179" spans="2:65" s="12" customFormat="1">
      <c r="B179" s="172"/>
      <c r="D179" s="173" t="s">
        <v>153</v>
      </c>
      <c r="E179" s="174" t="s">
        <v>1</v>
      </c>
      <c r="F179" s="175" t="s">
        <v>184</v>
      </c>
      <c r="H179" s="176">
        <v>220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153</v>
      </c>
      <c r="AU179" s="174" t="s">
        <v>85</v>
      </c>
      <c r="AV179" s="12" t="s">
        <v>85</v>
      </c>
      <c r="AW179" s="12" t="s">
        <v>31</v>
      </c>
      <c r="AX179" s="12" t="s">
        <v>75</v>
      </c>
      <c r="AY179" s="174" t="s">
        <v>144</v>
      </c>
    </row>
    <row r="180" spans="2:65" s="13" customFormat="1">
      <c r="B180" s="181"/>
      <c r="D180" s="173" t="s">
        <v>153</v>
      </c>
      <c r="E180" s="182" t="s">
        <v>1</v>
      </c>
      <c r="F180" s="183" t="s">
        <v>155</v>
      </c>
      <c r="H180" s="184">
        <v>220</v>
      </c>
      <c r="I180" s="185"/>
      <c r="L180" s="181"/>
      <c r="M180" s="186"/>
      <c r="N180" s="187"/>
      <c r="O180" s="187"/>
      <c r="P180" s="187"/>
      <c r="Q180" s="187"/>
      <c r="R180" s="187"/>
      <c r="S180" s="187"/>
      <c r="T180" s="188"/>
      <c r="AT180" s="182" t="s">
        <v>153</v>
      </c>
      <c r="AU180" s="182" t="s">
        <v>85</v>
      </c>
      <c r="AV180" s="13" t="s">
        <v>151</v>
      </c>
      <c r="AW180" s="13" t="s">
        <v>31</v>
      </c>
      <c r="AX180" s="13" t="s">
        <v>83</v>
      </c>
      <c r="AY180" s="182" t="s">
        <v>144</v>
      </c>
    </row>
    <row r="181" spans="2:65" s="1" customFormat="1" ht="24" customHeight="1">
      <c r="B181" s="128"/>
      <c r="C181" s="159" t="s">
        <v>185</v>
      </c>
      <c r="D181" s="159" t="s">
        <v>146</v>
      </c>
      <c r="E181" s="160" t="s">
        <v>186</v>
      </c>
      <c r="F181" s="161" t="s">
        <v>187</v>
      </c>
      <c r="G181" s="162" t="s">
        <v>188</v>
      </c>
      <c r="H181" s="163">
        <v>3</v>
      </c>
      <c r="I181" s="164"/>
      <c r="J181" s="165">
        <f>ROUND(I181*H181,2)</f>
        <v>0</v>
      </c>
      <c r="K181" s="161" t="s">
        <v>150</v>
      </c>
      <c r="L181" s="32"/>
      <c r="M181" s="166" t="s">
        <v>1</v>
      </c>
      <c r="N181" s="167" t="s">
        <v>40</v>
      </c>
      <c r="O181" s="55"/>
      <c r="P181" s="168">
        <f>O181*H181</f>
        <v>0</v>
      </c>
      <c r="Q181" s="168">
        <v>0.25364999999999999</v>
      </c>
      <c r="R181" s="168">
        <f>Q181*H181</f>
        <v>0.76095000000000002</v>
      </c>
      <c r="S181" s="168">
        <v>0</v>
      </c>
      <c r="T181" s="169">
        <f>S181*H181</f>
        <v>0</v>
      </c>
      <c r="AR181" s="170" t="s">
        <v>151</v>
      </c>
      <c r="AT181" s="170" t="s">
        <v>146</v>
      </c>
      <c r="AU181" s="170" t="s">
        <v>85</v>
      </c>
      <c r="AY181" s="17" t="s">
        <v>144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83</v>
      </c>
      <c r="BK181" s="171">
        <f>ROUND(I181*H181,2)</f>
        <v>0</v>
      </c>
      <c r="BL181" s="17" t="s">
        <v>151</v>
      </c>
      <c r="BM181" s="170" t="s">
        <v>189</v>
      </c>
    </row>
    <row r="182" spans="2:65" s="14" customFormat="1">
      <c r="B182" s="189"/>
      <c r="D182" s="173" t="s">
        <v>153</v>
      </c>
      <c r="E182" s="190" t="s">
        <v>1</v>
      </c>
      <c r="F182" s="191" t="s">
        <v>190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153</v>
      </c>
      <c r="AU182" s="190" t="s">
        <v>85</v>
      </c>
      <c r="AV182" s="14" t="s">
        <v>83</v>
      </c>
      <c r="AW182" s="14" t="s">
        <v>31</v>
      </c>
      <c r="AX182" s="14" t="s">
        <v>75</v>
      </c>
      <c r="AY182" s="190" t="s">
        <v>144</v>
      </c>
    </row>
    <row r="183" spans="2:65" s="12" customFormat="1">
      <c r="B183" s="172"/>
      <c r="D183" s="173" t="s">
        <v>153</v>
      </c>
      <c r="E183" s="174" t="s">
        <v>1</v>
      </c>
      <c r="F183" s="175" t="s">
        <v>191</v>
      </c>
      <c r="H183" s="176">
        <v>3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153</v>
      </c>
      <c r="AU183" s="174" t="s">
        <v>85</v>
      </c>
      <c r="AV183" s="12" t="s">
        <v>85</v>
      </c>
      <c r="AW183" s="12" t="s">
        <v>31</v>
      </c>
      <c r="AX183" s="12" t="s">
        <v>75</v>
      </c>
      <c r="AY183" s="174" t="s">
        <v>144</v>
      </c>
    </row>
    <row r="184" spans="2:65" s="13" customFormat="1">
      <c r="B184" s="181"/>
      <c r="D184" s="173" t="s">
        <v>153</v>
      </c>
      <c r="E184" s="182" t="s">
        <v>1</v>
      </c>
      <c r="F184" s="183" t="s">
        <v>155</v>
      </c>
      <c r="H184" s="184">
        <v>3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153</v>
      </c>
      <c r="AU184" s="182" t="s">
        <v>85</v>
      </c>
      <c r="AV184" s="13" t="s">
        <v>151</v>
      </c>
      <c r="AW184" s="13" t="s">
        <v>31</v>
      </c>
      <c r="AX184" s="13" t="s">
        <v>83</v>
      </c>
      <c r="AY184" s="182" t="s">
        <v>144</v>
      </c>
    </row>
    <row r="185" spans="2:65" s="1" customFormat="1" ht="24" customHeight="1">
      <c r="B185" s="128"/>
      <c r="C185" s="159" t="s">
        <v>192</v>
      </c>
      <c r="D185" s="159" t="s">
        <v>146</v>
      </c>
      <c r="E185" s="160" t="s">
        <v>193</v>
      </c>
      <c r="F185" s="161" t="s">
        <v>194</v>
      </c>
      <c r="G185" s="162" t="s">
        <v>195</v>
      </c>
      <c r="H185" s="163">
        <v>300.95999999999998</v>
      </c>
      <c r="I185" s="164"/>
      <c r="J185" s="165">
        <f>ROUND(I185*H185,2)</f>
        <v>0</v>
      </c>
      <c r="K185" s="161" t="s">
        <v>150</v>
      </c>
      <c r="L185" s="32"/>
      <c r="M185" s="166" t="s">
        <v>1</v>
      </c>
      <c r="N185" s="167" t="s">
        <v>40</v>
      </c>
      <c r="O185" s="55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AR185" s="170" t="s">
        <v>151</v>
      </c>
      <c r="AT185" s="170" t="s">
        <v>146</v>
      </c>
      <c r="AU185" s="170" t="s">
        <v>85</v>
      </c>
      <c r="AY185" s="17" t="s">
        <v>144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83</v>
      </c>
      <c r="BK185" s="171">
        <f>ROUND(I185*H185,2)</f>
        <v>0</v>
      </c>
      <c r="BL185" s="17" t="s">
        <v>151</v>
      </c>
      <c r="BM185" s="170" t="s">
        <v>196</v>
      </c>
    </row>
    <row r="186" spans="2:65" s="14" customFormat="1">
      <c r="B186" s="189"/>
      <c r="D186" s="173" t="s">
        <v>153</v>
      </c>
      <c r="E186" s="190" t="s">
        <v>1</v>
      </c>
      <c r="F186" s="191" t="s">
        <v>197</v>
      </c>
      <c r="H186" s="190" t="s">
        <v>1</v>
      </c>
      <c r="I186" s="192"/>
      <c r="L186" s="189"/>
      <c r="M186" s="193"/>
      <c r="N186" s="194"/>
      <c r="O186" s="194"/>
      <c r="P186" s="194"/>
      <c r="Q186" s="194"/>
      <c r="R186" s="194"/>
      <c r="S186" s="194"/>
      <c r="T186" s="195"/>
      <c r="AT186" s="190" t="s">
        <v>153</v>
      </c>
      <c r="AU186" s="190" t="s">
        <v>85</v>
      </c>
      <c r="AV186" s="14" t="s">
        <v>83</v>
      </c>
      <c r="AW186" s="14" t="s">
        <v>31</v>
      </c>
      <c r="AX186" s="14" t="s">
        <v>75</v>
      </c>
      <c r="AY186" s="190" t="s">
        <v>144</v>
      </c>
    </row>
    <row r="187" spans="2:65" s="12" customFormat="1">
      <c r="B187" s="172"/>
      <c r="D187" s="173" t="s">
        <v>153</v>
      </c>
      <c r="E187" s="174" t="s">
        <v>1</v>
      </c>
      <c r="F187" s="175" t="s">
        <v>198</v>
      </c>
      <c r="H187" s="176">
        <v>300.95999999999998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153</v>
      </c>
      <c r="AU187" s="174" t="s">
        <v>85</v>
      </c>
      <c r="AV187" s="12" t="s">
        <v>85</v>
      </c>
      <c r="AW187" s="12" t="s">
        <v>31</v>
      </c>
      <c r="AX187" s="12" t="s">
        <v>75</v>
      </c>
      <c r="AY187" s="174" t="s">
        <v>144</v>
      </c>
    </row>
    <row r="188" spans="2:65" s="13" customFormat="1">
      <c r="B188" s="181"/>
      <c r="D188" s="173" t="s">
        <v>153</v>
      </c>
      <c r="E188" s="182" t="s">
        <v>1</v>
      </c>
      <c r="F188" s="183" t="s">
        <v>155</v>
      </c>
      <c r="H188" s="184">
        <v>300.95999999999998</v>
      </c>
      <c r="I188" s="185"/>
      <c r="L188" s="181"/>
      <c r="M188" s="186"/>
      <c r="N188" s="187"/>
      <c r="O188" s="187"/>
      <c r="P188" s="187"/>
      <c r="Q188" s="187"/>
      <c r="R188" s="187"/>
      <c r="S188" s="187"/>
      <c r="T188" s="188"/>
      <c r="AT188" s="182" t="s">
        <v>153</v>
      </c>
      <c r="AU188" s="182" t="s">
        <v>85</v>
      </c>
      <c r="AV188" s="13" t="s">
        <v>151</v>
      </c>
      <c r="AW188" s="13" t="s">
        <v>31</v>
      </c>
      <c r="AX188" s="13" t="s">
        <v>83</v>
      </c>
      <c r="AY188" s="182" t="s">
        <v>144</v>
      </c>
    </row>
    <row r="189" spans="2:65" s="1" customFormat="1" ht="16.5" customHeight="1">
      <c r="B189" s="128"/>
      <c r="C189" s="196" t="s">
        <v>199</v>
      </c>
      <c r="D189" s="196" t="s">
        <v>200</v>
      </c>
      <c r="E189" s="197" t="s">
        <v>201</v>
      </c>
      <c r="F189" s="198" t="s">
        <v>202</v>
      </c>
      <c r="G189" s="199" t="s">
        <v>149</v>
      </c>
      <c r="H189" s="200">
        <v>0.33100000000000002</v>
      </c>
      <c r="I189" s="201"/>
      <c r="J189" s="202">
        <f>ROUND(I189*H189,2)</f>
        <v>0</v>
      </c>
      <c r="K189" s="198" t="s">
        <v>150</v>
      </c>
      <c r="L189" s="203"/>
      <c r="M189" s="204" t="s">
        <v>1</v>
      </c>
      <c r="N189" s="205" t="s">
        <v>40</v>
      </c>
      <c r="O189" s="55"/>
      <c r="P189" s="168">
        <f>O189*H189</f>
        <v>0</v>
      </c>
      <c r="Q189" s="168">
        <v>1</v>
      </c>
      <c r="R189" s="168">
        <f>Q189*H189</f>
        <v>0.33100000000000002</v>
      </c>
      <c r="S189" s="168">
        <v>0</v>
      </c>
      <c r="T189" s="169">
        <f>S189*H189</f>
        <v>0</v>
      </c>
      <c r="AR189" s="170" t="s">
        <v>199</v>
      </c>
      <c r="AT189" s="170" t="s">
        <v>200</v>
      </c>
      <c r="AU189" s="170" t="s">
        <v>85</v>
      </c>
      <c r="AY189" s="17" t="s">
        <v>144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83</v>
      </c>
      <c r="BK189" s="171">
        <f>ROUND(I189*H189,2)</f>
        <v>0</v>
      </c>
      <c r="BL189" s="17" t="s">
        <v>151</v>
      </c>
      <c r="BM189" s="170" t="s">
        <v>203</v>
      </c>
    </row>
    <row r="190" spans="2:65" s="14" customFormat="1">
      <c r="B190" s="189"/>
      <c r="D190" s="173" t="s">
        <v>153</v>
      </c>
      <c r="E190" s="190" t="s">
        <v>1</v>
      </c>
      <c r="F190" s="191" t="s">
        <v>197</v>
      </c>
      <c r="H190" s="190" t="s">
        <v>1</v>
      </c>
      <c r="I190" s="192"/>
      <c r="L190" s="189"/>
      <c r="M190" s="193"/>
      <c r="N190" s="194"/>
      <c r="O190" s="194"/>
      <c r="P190" s="194"/>
      <c r="Q190" s="194"/>
      <c r="R190" s="194"/>
      <c r="S190" s="194"/>
      <c r="T190" s="195"/>
      <c r="AT190" s="190" t="s">
        <v>153</v>
      </c>
      <c r="AU190" s="190" t="s">
        <v>85</v>
      </c>
      <c r="AV190" s="14" t="s">
        <v>83</v>
      </c>
      <c r="AW190" s="14" t="s">
        <v>31</v>
      </c>
      <c r="AX190" s="14" t="s">
        <v>75</v>
      </c>
      <c r="AY190" s="190" t="s">
        <v>144</v>
      </c>
    </row>
    <row r="191" spans="2:65" s="12" customFormat="1">
      <c r="B191" s="172"/>
      <c r="D191" s="173" t="s">
        <v>153</v>
      </c>
      <c r="E191" s="174" t="s">
        <v>1</v>
      </c>
      <c r="F191" s="175" t="s">
        <v>204</v>
      </c>
      <c r="H191" s="176">
        <v>0.33100000000000002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153</v>
      </c>
      <c r="AU191" s="174" t="s">
        <v>85</v>
      </c>
      <c r="AV191" s="12" t="s">
        <v>85</v>
      </c>
      <c r="AW191" s="12" t="s">
        <v>31</v>
      </c>
      <c r="AX191" s="12" t="s">
        <v>75</v>
      </c>
      <c r="AY191" s="174" t="s">
        <v>144</v>
      </c>
    </row>
    <row r="192" spans="2:65" s="13" customFormat="1">
      <c r="B192" s="181"/>
      <c r="D192" s="173" t="s">
        <v>153</v>
      </c>
      <c r="E192" s="182" t="s">
        <v>1</v>
      </c>
      <c r="F192" s="183" t="s">
        <v>155</v>
      </c>
      <c r="H192" s="184">
        <v>0.33100000000000002</v>
      </c>
      <c r="I192" s="185"/>
      <c r="L192" s="181"/>
      <c r="M192" s="186"/>
      <c r="N192" s="187"/>
      <c r="O192" s="187"/>
      <c r="P192" s="187"/>
      <c r="Q192" s="187"/>
      <c r="R192" s="187"/>
      <c r="S192" s="187"/>
      <c r="T192" s="188"/>
      <c r="AT192" s="182" t="s">
        <v>153</v>
      </c>
      <c r="AU192" s="182" t="s">
        <v>85</v>
      </c>
      <c r="AV192" s="13" t="s">
        <v>151</v>
      </c>
      <c r="AW192" s="13" t="s">
        <v>31</v>
      </c>
      <c r="AX192" s="13" t="s">
        <v>83</v>
      </c>
      <c r="AY192" s="182" t="s">
        <v>144</v>
      </c>
    </row>
    <row r="193" spans="2:65" s="11" customFormat="1" ht="22.9" customHeight="1">
      <c r="B193" s="146"/>
      <c r="D193" s="147" t="s">
        <v>74</v>
      </c>
      <c r="E193" s="157" t="s">
        <v>151</v>
      </c>
      <c r="F193" s="157" t="s">
        <v>205</v>
      </c>
      <c r="I193" s="149"/>
      <c r="J193" s="158">
        <f>BK193</f>
        <v>0</v>
      </c>
      <c r="L193" s="146"/>
      <c r="M193" s="151"/>
      <c r="N193" s="152"/>
      <c r="O193" s="152"/>
      <c r="P193" s="153">
        <f>SUM(P194:P210)</f>
        <v>0</v>
      </c>
      <c r="Q193" s="152"/>
      <c r="R193" s="153">
        <f>SUM(R194:R210)</f>
        <v>3.6312780000000004</v>
      </c>
      <c r="S193" s="152"/>
      <c r="T193" s="154">
        <f>SUM(T194:T210)</f>
        <v>0</v>
      </c>
      <c r="AR193" s="147" t="s">
        <v>83</v>
      </c>
      <c r="AT193" s="155" t="s">
        <v>74</v>
      </c>
      <c r="AU193" s="155" t="s">
        <v>83</v>
      </c>
      <c r="AY193" s="147" t="s">
        <v>144</v>
      </c>
      <c r="BK193" s="156">
        <f>SUM(BK194:BK210)</f>
        <v>0</v>
      </c>
    </row>
    <row r="194" spans="2:65" s="1" customFormat="1" ht="24" customHeight="1">
      <c r="B194" s="128"/>
      <c r="C194" s="159" t="s">
        <v>206</v>
      </c>
      <c r="D194" s="159" t="s">
        <v>146</v>
      </c>
      <c r="E194" s="160" t="s">
        <v>207</v>
      </c>
      <c r="F194" s="161" t="s">
        <v>208</v>
      </c>
      <c r="G194" s="162" t="s">
        <v>158</v>
      </c>
      <c r="H194" s="163">
        <v>1.55</v>
      </c>
      <c r="I194" s="164"/>
      <c r="J194" s="165">
        <f>ROUND(I194*H194,2)</f>
        <v>0</v>
      </c>
      <c r="K194" s="161" t="s">
        <v>150</v>
      </c>
      <c r="L194" s="32"/>
      <c r="M194" s="166" t="s">
        <v>1</v>
      </c>
      <c r="N194" s="167" t="s">
        <v>40</v>
      </c>
      <c r="O194" s="55"/>
      <c r="P194" s="168">
        <f>O194*H194</f>
        <v>0</v>
      </c>
      <c r="Q194" s="168">
        <v>2.3427600000000002</v>
      </c>
      <c r="R194" s="168">
        <f>Q194*H194</f>
        <v>3.6312780000000004</v>
      </c>
      <c r="S194" s="168">
        <v>0</v>
      </c>
      <c r="T194" s="169">
        <f>S194*H194</f>
        <v>0</v>
      </c>
      <c r="AR194" s="170" t="s">
        <v>151</v>
      </c>
      <c r="AT194" s="170" t="s">
        <v>146</v>
      </c>
      <c r="AU194" s="170" t="s">
        <v>85</v>
      </c>
      <c r="AY194" s="17" t="s">
        <v>144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83</v>
      </c>
      <c r="BK194" s="171">
        <f>ROUND(I194*H194,2)</f>
        <v>0</v>
      </c>
      <c r="BL194" s="17" t="s">
        <v>151</v>
      </c>
      <c r="BM194" s="170" t="s">
        <v>209</v>
      </c>
    </row>
    <row r="195" spans="2:65" s="14" customFormat="1">
      <c r="B195" s="189"/>
      <c r="D195" s="173" t="s">
        <v>153</v>
      </c>
      <c r="E195" s="190" t="s">
        <v>1</v>
      </c>
      <c r="F195" s="191" t="s">
        <v>210</v>
      </c>
      <c r="H195" s="190" t="s">
        <v>1</v>
      </c>
      <c r="I195" s="192"/>
      <c r="L195" s="189"/>
      <c r="M195" s="193"/>
      <c r="N195" s="194"/>
      <c r="O195" s="194"/>
      <c r="P195" s="194"/>
      <c r="Q195" s="194"/>
      <c r="R195" s="194"/>
      <c r="S195" s="194"/>
      <c r="T195" s="195"/>
      <c r="AT195" s="190" t="s">
        <v>153</v>
      </c>
      <c r="AU195" s="190" t="s">
        <v>85</v>
      </c>
      <c r="AV195" s="14" t="s">
        <v>83</v>
      </c>
      <c r="AW195" s="14" t="s">
        <v>31</v>
      </c>
      <c r="AX195" s="14" t="s">
        <v>75</v>
      </c>
      <c r="AY195" s="190" t="s">
        <v>144</v>
      </c>
    </row>
    <row r="196" spans="2:65" s="12" customFormat="1">
      <c r="B196" s="172"/>
      <c r="D196" s="173" t="s">
        <v>153</v>
      </c>
      <c r="E196" s="174" t="s">
        <v>1</v>
      </c>
      <c r="F196" s="175" t="s">
        <v>211</v>
      </c>
      <c r="H196" s="176">
        <v>0.06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153</v>
      </c>
      <c r="AU196" s="174" t="s">
        <v>85</v>
      </c>
      <c r="AV196" s="12" t="s">
        <v>85</v>
      </c>
      <c r="AW196" s="12" t="s">
        <v>31</v>
      </c>
      <c r="AX196" s="12" t="s">
        <v>75</v>
      </c>
      <c r="AY196" s="174" t="s">
        <v>144</v>
      </c>
    </row>
    <row r="197" spans="2:65" s="14" customFormat="1">
      <c r="B197" s="189"/>
      <c r="D197" s="173" t="s">
        <v>153</v>
      </c>
      <c r="E197" s="190" t="s">
        <v>1</v>
      </c>
      <c r="F197" s="191" t="s">
        <v>212</v>
      </c>
      <c r="H197" s="190" t="s">
        <v>1</v>
      </c>
      <c r="I197" s="192"/>
      <c r="L197" s="189"/>
      <c r="M197" s="193"/>
      <c r="N197" s="194"/>
      <c r="O197" s="194"/>
      <c r="P197" s="194"/>
      <c r="Q197" s="194"/>
      <c r="R197" s="194"/>
      <c r="S197" s="194"/>
      <c r="T197" s="195"/>
      <c r="AT197" s="190" t="s">
        <v>153</v>
      </c>
      <c r="AU197" s="190" t="s">
        <v>85</v>
      </c>
      <c r="AV197" s="14" t="s">
        <v>83</v>
      </c>
      <c r="AW197" s="14" t="s">
        <v>31</v>
      </c>
      <c r="AX197" s="14" t="s">
        <v>75</v>
      </c>
      <c r="AY197" s="190" t="s">
        <v>144</v>
      </c>
    </row>
    <row r="198" spans="2:65" s="12" customFormat="1">
      <c r="B198" s="172"/>
      <c r="D198" s="173" t="s">
        <v>153</v>
      </c>
      <c r="E198" s="174" t="s">
        <v>1</v>
      </c>
      <c r="F198" s="175" t="s">
        <v>213</v>
      </c>
      <c r="H198" s="176">
        <v>1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153</v>
      </c>
      <c r="AU198" s="174" t="s">
        <v>85</v>
      </c>
      <c r="AV198" s="12" t="s">
        <v>85</v>
      </c>
      <c r="AW198" s="12" t="s">
        <v>31</v>
      </c>
      <c r="AX198" s="12" t="s">
        <v>75</v>
      </c>
      <c r="AY198" s="174" t="s">
        <v>144</v>
      </c>
    </row>
    <row r="199" spans="2:65" s="14" customFormat="1">
      <c r="B199" s="189"/>
      <c r="D199" s="173" t="s">
        <v>153</v>
      </c>
      <c r="E199" s="190" t="s">
        <v>1</v>
      </c>
      <c r="F199" s="191" t="s">
        <v>214</v>
      </c>
      <c r="H199" s="190" t="s">
        <v>1</v>
      </c>
      <c r="I199" s="192"/>
      <c r="L199" s="189"/>
      <c r="M199" s="193"/>
      <c r="N199" s="194"/>
      <c r="O199" s="194"/>
      <c r="P199" s="194"/>
      <c r="Q199" s="194"/>
      <c r="R199" s="194"/>
      <c r="S199" s="194"/>
      <c r="T199" s="195"/>
      <c r="AT199" s="190" t="s">
        <v>153</v>
      </c>
      <c r="AU199" s="190" t="s">
        <v>85</v>
      </c>
      <c r="AV199" s="14" t="s">
        <v>83</v>
      </c>
      <c r="AW199" s="14" t="s">
        <v>31</v>
      </c>
      <c r="AX199" s="14" t="s">
        <v>75</v>
      </c>
      <c r="AY199" s="190" t="s">
        <v>144</v>
      </c>
    </row>
    <row r="200" spans="2:65" s="12" customFormat="1">
      <c r="B200" s="172"/>
      <c r="D200" s="173" t="s">
        <v>153</v>
      </c>
      <c r="E200" s="174" t="s">
        <v>1</v>
      </c>
      <c r="F200" s="175" t="s">
        <v>215</v>
      </c>
      <c r="H200" s="176">
        <v>0.27500000000000002</v>
      </c>
      <c r="I200" s="177"/>
      <c r="L200" s="172"/>
      <c r="M200" s="178"/>
      <c r="N200" s="179"/>
      <c r="O200" s="179"/>
      <c r="P200" s="179"/>
      <c r="Q200" s="179"/>
      <c r="R200" s="179"/>
      <c r="S200" s="179"/>
      <c r="T200" s="180"/>
      <c r="AT200" s="174" t="s">
        <v>153</v>
      </c>
      <c r="AU200" s="174" t="s">
        <v>85</v>
      </c>
      <c r="AV200" s="12" t="s">
        <v>85</v>
      </c>
      <c r="AW200" s="12" t="s">
        <v>31</v>
      </c>
      <c r="AX200" s="12" t="s">
        <v>75</v>
      </c>
      <c r="AY200" s="174" t="s">
        <v>144</v>
      </c>
    </row>
    <row r="201" spans="2:65" s="15" customFormat="1">
      <c r="B201" s="206"/>
      <c r="D201" s="173" t="s">
        <v>153</v>
      </c>
      <c r="E201" s="207" t="s">
        <v>1</v>
      </c>
      <c r="F201" s="208" t="s">
        <v>216</v>
      </c>
      <c r="H201" s="209">
        <v>1.335</v>
      </c>
      <c r="I201" s="210"/>
      <c r="L201" s="206"/>
      <c r="M201" s="211"/>
      <c r="N201" s="212"/>
      <c r="O201" s="212"/>
      <c r="P201" s="212"/>
      <c r="Q201" s="212"/>
      <c r="R201" s="212"/>
      <c r="S201" s="212"/>
      <c r="T201" s="213"/>
      <c r="AT201" s="207" t="s">
        <v>153</v>
      </c>
      <c r="AU201" s="207" t="s">
        <v>85</v>
      </c>
      <c r="AV201" s="15" t="s">
        <v>165</v>
      </c>
      <c r="AW201" s="15" t="s">
        <v>31</v>
      </c>
      <c r="AX201" s="15" t="s">
        <v>75</v>
      </c>
      <c r="AY201" s="207" t="s">
        <v>144</v>
      </c>
    </row>
    <row r="202" spans="2:65" s="14" customFormat="1">
      <c r="B202" s="189"/>
      <c r="D202" s="173" t="s">
        <v>153</v>
      </c>
      <c r="E202" s="190" t="s">
        <v>1</v>
      </c>
      <c r="F202" s="191" t="s">
        <v>217</v>
      </c>
      <c r="H202" s="190" t="s">
        <v>1</v>
      </c>
      <c r="I202" s="192"/>
      <c r="L202" s="189"/>
      <c r="M202" s="193"/>
      <c r="N202" s="194"/>
      <c r="O202" s="194"/>
      <c r="P202" s="194"/>
      <c r="Q202" s="194"/>
      <c r="R202" s="194"/>
      <c r="S202" s="194"/>
      <c r="T202" s="195"/>
      <c r="AT202" s="190" t="s">
        <v>153</v>
      </c>
      <c r="AU202" s="190" t="s">
        <v>85</v>
      </c>
      <c r="AV202" s="14" t="s">
        <v>83</v>
      </c>
      <c r="AW202" s="14" t="s">
        <v>31</v>
      </c>
      <c r="AX202" s="14" t="s">
        <v>75</v>
      </c>
      <c r="AY202" s="190" t="s">
        <v>144</v>
      </c>
    </row>
    <row r="203" spans="2:65" s="12" customFormat="1">
      <c r="B203" s="172"/>
      <c r="D203" s="173" t="s">
        <v>153</v>
      </c>
      <c r="E203" s="174" t="s">
        <v>1</v>
      </c>
      <c r="F203" s="175" t="s">
        <v>218</v>
      </c>
      <c r="H203" s="176">
        <v>0.125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153</v>
      </c>
      <c r="AU203" s="174" t="s">
        <v>85</v>
      </c>
      <c r="AV203" s="12" t="s">
        <v>85</v>
      </c>
      <c r="AW203" s="12" t="s">
        <v>31</v>
      </c>
      <c r="AX203" s="12" t="s">
        <v>75</v>
      </c>
      <c r="AY203" s="174" t="s">
        <v>144</v>
      </c>
    </row>
    <row r="204" spans="2:65" s="14" customFormat="1">
      <c r="B204" s="189"/>
      <c r="D204" s="173" t="s">
        <v>153</v>
      </c>
      <c r="E204" s="190" t="s">
        <v>1</v>
      </c>
      <c r="F204" s="191" t="s">
        <v>219</v>
      </c>
      <c r="H204" s="190" t="s">
        <v>1</v>
      </c>
      <c r="I204" s="192"/>
      <c r="L204" s="189"/>
      <c r="M204" s="193"/>
      <c r="N204" s="194"/>
      <c r="O204" s="194"/>
      <c r="P204" s="194"/>
      <c r="Q204" s="194"/>
      <c r="R204" s="194"/>
      <c r="S204" s="194"/>
      <c r="T204" s="195"/>
      <c r="AT204" s="190" t="s">
        <v>153</v>
      </c>
      <c r="AU204" s="190" t="s">
        <v>85</v>
      </c>
      <c r="AV204" s="14" t="s">
        <v>83</v>
      </c>
      <c r="AW204" s="14" t="s">
        <v>31</v>
      </c>
      <c r="AX204" s="14" t="s">
        <v>75</v>
      </c>
      <c r="AY204" s="190" t="s">
        <v>144</v>
      </c>
    </row>
    <row r="205" spans="2:65" s="12" customFormat="1">
      <c r="B205" s="172"/>
      <c r="D205" s="173" t="s">
        <v>153</v>
      </c>
      <c r="E205" s="174" t="s">
        <v>1</v>
      </c>
      <c r="F205" s="175" t="s">
        <v>220</v>
      </c>
      <c r="H205" s="176">
        <v>0.09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153</v>
      </c>
      <c r="AU205" s="174" t="s">
        <v>85</v>
      </c>
      <c r="AV205" s="12" t="s">
        <v>85</v>
      </c>
      <c r="AW205" s="12" t="s">
        <v>31</v>
      </c>
      <c r="AX205" s="12" t="s">
        <v>75</v>
      </c>
      <c r="AY205" s="174" t="s">
        <v>144</v>
      </c>
    </row>
    <row r="206" spans="2:65" s="15" customFormat="1">
      <c r="B206" s="206"/>
      <c r="D206" s="173" t="s">
        <v>153</v>
      </c>
      <c r="E206" s="207" t="s">
        <v>1</v>
      </c>
      <c r="F206" s="208" t="s">
        <v>216</v>
      </c>
      <c r="H206" s="209">
        <v>0.215</v>
      </c>
      <c r="I206" s="210"/>
      <c r="L206" s="206"/>
      <c r="M206" s="211"/>
      <c r="N206" s="212"/>
      <c r="O206" s="212"/>
      <c r="P206" s="212"/>
      <c r="Q206" s="212"/>
      <c r="R206" s="212"/>
      <c r="S206" s="212"/>
      <c r="T206" s="213"/>
      <c r="AT206" s="207" t="s">
        <v>153</v>
      </c>
      <c r="AU206" s="207" t="s">
        <v>85</v>
      </c>
      <c r="AV206" s="15" t="s">
        <v>165</v>
      </c>
      <c r="AW206" s="15" t="s">
        <v>31</v>
      </c>
      <c r="AX206" s="15" t="s">
        <v>75</v>
      </c>
      <c r="AY206" s="207" t="s">
        <v>144</v>
      </c>
    </row>
    <row r="207" spans="2:65" s="13" customFormat="1">
      <c r="B207" s="181"/>
      <c r="D207" s="173" t="s">
        <v>153</v>
      </c>
      <c r="E207" s="182" t="s">
        <v>1</v>
      </c>
      <c r="F207" s="183" t="s">
        <v>155</v>
      </c>
      <c r="H207" s="184">
        <v>1.55</v>
      </c>
      <c r="I207" s="185"/>
      <c r="L207" s="181"/>
      <c r="M207" s="186"/>
      <c r="N207" s="187"/>
      <c r="O207" s="187"/>
      <c r="P207" s="187"/>
      <c r="Q207" s="187"/>
      <c r="R207" s="187"/>
      <c r="S207" s="187"/>
      <c r="T207" s="188"/>
      <c r="AT207" s="182" t="s">
        <v>153</v>
      </c>
      <c r="AU207" s="182" t="s">
        <v>85</v>
      </c>
      <c r="AV207" s="13" t="s">
        <v>151</v>
      </c>
      <c r="AW207" s="13" t="s">
        <v>31</v>
      </c>
      <c r="AX207" s="13" t="s">
        <v>83</v>
      </c>
      <c r="AY207" s="182" t="s">
        <v>144</v>
      </c>
    </row>
    <row r="208" spans="2:65" s="1" customFormat="1" ht="24" customHeight="1">
      <c r="B208" s="128"/>
      <c r="C208" s="159" t="s">
        <v>221</v>
      </c>
      <c r="D208" s="159" t="s">
        <v>146</v>
      </c>
      <c r="E208" s="160" t="s">
        <v>222</v>
      </c>
      <c r="F208" s="161" t="s">
        <v>223</v>
      </c>
      <c r="G208" s="162" t="s">
        <v>181</v>
      </c>
      <c r="H208" s="163">
        <v>30</v>
      </c>
      <c r="I208" s="164"/>
      <c r="J208" s="165">
        <f>ROUND(I208*H208,2)</f>
        <v>0</v>
      </c>
      <c r="K208" s="161" t="s">
        <v>1</v>
      </c>
      <c r="L208" s="32"/>
      <c r="M208" s="166" t="s">
        <v>1</v>
      </c>
      <c r="N208" s="167" t="s">
        <v>40</v>
      </c>
      <c r="O208" s="55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AR208" s="170" t="s">
        <v>151</v>
      </c>
      <c r="AT208" s="170" t="s">
        <v>146</v>
      </c>
      <c r="AU208" s="170" t="s">
        <v>85</v>
      </c>
      <c r="AY208" s="17" t="s">
        <v>144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7" t="s">
        <v>83</v>
      </c>
      <c r="BK208" s="171">
        <f>ROUND(I208*H208,2)</f>
        <v>0</v>
      </c>
      <c r="BL208" s="17" t="s">
        <v>151</v>
      </c>
      <c r="BM208" s="170" t="s">
        <v>224</v>
      </c>
    </row>
    <row r="209" spans="2:65" s="12" customFormat="1">
      <c r="B209" s="172"/>
      <c r="D209" s="173" t="s">
        <v>153</v>
      </c>
      <c r="E209" s="174" t="s">
        <v>1</v>
      </c>
      <c r="F209" s="175" t="s">
        <v>225</v>
      </c>
      <c r="H209" s="176">
        <v>30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153</v>
      </c>
      <c r="AU209" s="174" t="s">
        <v>85</v>
      </c>
      <c r="AV209" s="12" t="s">
        <v>85</v>
      </c>
      <c r="AW209" s="12" t="s">
        <v>31</v>
      </c>
      <c r="AX209" s="12" t="s">
        <v>75</v>
      </c>
      <c r="AY209" s="174" t="s">
        <v>144</v>
      </c>
    </row>
    <row r="210" spans="2:65" s="13" customFormat="1">
      <c r="B210" s="181"/>
      <c r="D210" s="173" t="s">
        <v>153</v>
      </c>
      <c r="E210" s="182" t="s">
        <v>1</v>
      </c>
      <c r="F210" s="183" t="s">
        <v>155</v>
      </c>
      <c r="H210" s="184">
        <v>30</v>
      </c>
      <c r="I210" s="185"/>
      <c r="L210" s="181"/>
      <c r="M210" s="186"/>
      <c r="N210" s="187"/>
      <c r="O210" s="187"/>
      <c r="P210" s="187"/>
      <c r="Q210" s="187"/>
      <c r="R210" s="187"/>
      <c r="S210" s="187"/>
      <c r="T210" s="188"/>
      <c r="AT210" s="182" t="s">
        <v>153</v>
      </c>
      <c r="AU210" s="182" t="s">
        <v>85</v>
      </c>
      <c r="AV210" s="13" t="s">
        <v>151</v>
      </c>
      <c r="AW210" s="13" t="s">
        <v>31</v>
      </c>
      <c r="AX210" s="13" t="s">
        <v>83</v>
      </c>
      <c r="AY210" s="182" t="s">
        <v>144</v>
      </c>
    </row>
    <row r="211" spans="2:65" s="11" customFormat="1" ht="22.9" customHeight="1">
      <c r="B211" s="146"/>
      <c r="D211" s="147" t="s">
        <v>74</v>
      </c>
      <c r="E211" s="157" t="s">
        <v>185</v>
      </c>
      <c r="F211" s="157" t="s">
        <v>226</v>
      </c>
      <c r="I211" s="149"/>
      <c r="J211" s="158">
        <f>BK211</f>
        <v>0</v>
      </c>
      <c r="L211" s="146"/>
      <c r="M211" s="151"/>
      <c r="N211" s="152"/>
      <c r="O211" s="152"/>
      <c r="P211" s="153">
        <f>SUM(P212:P223)</f>
        <v>0</v>
      </c>
      <c r="Q211" s="152"/>
      <c r="R211" s="153">
        <f>SUM(R212:R223)</f>
        <v>2.7735043999999998</v>
      </c>
      <c r="S211" s="152"/>
      <c r="T211" s="154">
        <f>SUM(T212:T223)</f>
        <v>0</v>
      </c>
      <c r="AR211" s="147" t="s">
        <v>83</v>
      </c>
      <c r="AT211" s="155" t="s">
        <v>74</v>
      </c>
      <c r="AU211" s="155" t="s">
        <v>83</v>
      </c>
      <c r="AY211" s="147" t="s">
        <v>144</v>
      </c>
      <c r="BK211" s="156">
        <f>SUM(BK212:BK223)</f>
        <v>0</v>
      </c>
    </row>
    <row r="212" spans="2:65" s="1" customFormat="1" ht="24" customHeight="1">
      <c r="B212" s="128"/>
      <c r="C212" s="159" t="s">
        <v>227</v>
      </c>
      <c r="D212" s="159" t="s">
        <v>146</v>
      </c>
      <c r="E212" s="160" t="s">
        <v>228</v>
      </c>
      <c r="F212" s="161" t="s">
        <v>229</v>
      </c>
      <c r="G212" s="162" t="s">
        <v>188</v>
      </c>
      <c r="H212" s="163">
        <v>24.6</v>
      </c>
      <c r="I212" s="164"/>
      <c r="J212" s="165">
        <f>ROUND(I212*H212,2)</f>
        <v>0</v>
      </c>
      <c r="K212" s="161" t="s">
        <v>150</v>
      </c>
      <c r="L212" s="32"/>
      <c r="M212" s="166" t="s">
        <v>1</v>
      </c>
      <c r="N212" s="167" t="s">
        <v>40</v>
      </c>
      <c r="O212" s="55"/>
      <c r="P212" s="168">
        <f>O212*H212</f>
        <v>0</v>
      </c>
      <c r="Q212" s="168">
        <v>4.0629999999999999E-2</v>
      </c>
      <c r="R212" s="168">
        <f>Q212*H212</f>
        <v>0.999498</v>
      </c>
      <c r="S212" s="168">
        <v>0</v>
      </c>
      <c r="T212" s="169">
        <f>S212*H212</f>
        <v>0</v>
      </c>
      <c r="AR212" s="170" t="s">
        <v>151</v>
      </c>
      <c r="AT212" s="170" t="s">
        <v>146</v>
      </c>
      <c r="AU212" s="170" t="s">
        <v>85</v>
      </c>
      <c r="AY212" s="17" t="s">
        <v>144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83</v>
      </c>
      <c r="BK212" s="171">
        <f>ROUND(I212*H212,2)</f>
        <v>0</v>
      </c>
      <c r="BL212" s="17" t="s">
        <v>151</v>
      </c>
      <c r="BM212" s="170" t="s">
        <v>230</v>
      </c>
    </row>
    <row r="213" spans="2:65" s="14" customFormat="1">
      <c r="B213" s="189"/>
      <c r="D213" s="173" t="s">
        <v>153</v>
      </c>
      <c r="E213" s="190" t="s">
        <v>1</v>
      </c>
      <c r="F213" s="191" t="s">
        <v>231</v>
      </c>
      <c r="H213" s="190" t="s">
        <v>1</v>
      </c>
      <c r="I213" s="192"/>
      <c r="L213" s="189"/>
      <c r="M213" s="193"/>
      <c r="N213" s="194"/>
      <c r="O213" s="194"/>
      <c r="P213" s="194"/>
      <c r="Q213" s="194"/>
      <c r="R213" s="194"/>
      <c r="S213" s="194"/>
      <c r="T213" s="195"/>
      <c r="AT213" s="190" t="s">
        <v>153</v>
      </c>
      <c r="AU213" s="190" t="s">
        <v>85</v>
      </c>
      <c r="AV213" s="14" t="s">
        <v>83</v>
      </c>
      <c r="AW213" s="14" t="s">
        <v>31</v>
      </c>
      <c r="AX213" s="14" t="s">
        <v>75</v>
      </c>
      <c r="AY213" s="190" t="s">
        <v>144</v>
      </c>
    </row>
    <row r="214" spans="2:65" s="12" customFormat="1">
      <c r="B214" s="172"/>
      <c r="D214" s="173" t="s">
        <v>153</v>
      </c>
      <c r="E214" s="174" t="s">
        <v>1</v>
      </c>
      <c r="F214" s="175" t="s">
        <v>232</v>
      </c>
      <c r="H214" s="176">
        <v>24.6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153</v>
      </c>
      <c r="AU214" s="174" t="s">
        <v>85</v>
      </c>
      <c r="AV214" s="12" t="s">
        <v>85</v>
      </c>
      <c r="AW214" s="12" t="s">
        <v>31</v>
      </c>
      <c r="AX214" s="12" t="s">
        <v>75</v>
      </c>
      <c r="AY214" s="174" t="s">
        <v>144</v>
      </c>
    </row>
    <row r="215" spans="2:65" s="13" customFormat="1">
      <c r="B215" s="181"/>
      <c r="D215" s="173" t="s">
        <v>153</v>
      </c>
      <c r="E215" s="182" t="s">
        <v>1</v>
      </c>
      <c r="F215" s="183" t="s">
        <v>155</v>
      </c>
      <c r="H215" s="184">
        <v>24.6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153</v>
      </c>
      <c r="AU215" s="182" t="s">
        <v>85</v>
      </c>
      <c r="AV215" s="13" t="s">
        <v>151</v>
      </c>
      <c r="AW215" s="13" t="s">
        <v>31</v>
      </c>
      <c r="AX215" s="13" t="s">
        <v>83</v>
      </c>
      <c r="AY215" s="182" t="s">
        <v>144</v>
      </c>
    </row>
    <row r="216" spans="2:65" s="1" customFormat="1" ht="24" customHeight="1">
      <c r="B216" s="128"/>
      <c r="C216" s="159" t="s">
        <v>233</v>
      </c>
      <c r="D216" s="159" t="s">
        <v>146</v>
      </c>
      <c r="E216" s="160" t="s">
        <v>234</v>
      </c>
      <c r="F216" s="161" t="s">
        <v>235</v>
      </c>
      <c r="G216" s="162" t="s">
        <v>188</v>
      </c>
      <c r="H216" s="163">
        <v>2.88</v>
      </c>
      <c r="I216" s="164"/>
      <c r="J216" s="165">
        <f>ROUND(I216*H216,2)</f>
        <v>0</v>
      </c>
      <c r="K216" s="161" t="s">
        <v>150</v>
      </c>
      <c r="L216" s="32"/>
      <c r="M216" s="166" t="s">
        <v>1</v>
      </c>
      <c r="N216" s="167" t="s">
        <v>40</v>
      </c>
      <c r="O216" s="55"/>
      <c r="P216" s="168">
        <f>O216*H216</f>
        <v>0</v>
      </c>
      <c r="Q216" s="168">
        <v>4.1529999999999997E-2</v>
      </c>
      <c r="R216" s="168">
        <f>Q216*H216</f>
        <v>0.11960639999999999</v>
      </c>
      <c r="S216" s="168">
        <v>0</v>
      </c>
      <c r="T216" s="169">
        <f>S216*H216</f>
        <v>0</v>
      </c>
      <c r="AR216" s="170" t="s">
        <v>151</v>
      </c>
      <c r="AT216" s="170" t="s">
        <v>146</v>
      </c>
      <c r="AU216" s="170" t="s">
        <v>85</v>
      </c>
      <c r="AY216" s="17" t="s">
        <v>144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83</v>
      </c>
      <c r="BK216" s="171">
        <f>ROUND(I216*H216,2)</f>
        <v>0</v>
      </c>
      <c r="BL216" s="17" t="s">
        <v>151</v>
      </c>
      <c r="BM216" s="170" t="s">
        <v>236</v>
      </c>
    </row>
    <row r="217" spans="2:65" s="14" customFormat="1">
      <c r="B217" s="189"/>
      <c r="D217" s="173" t="s">
        <v>153</v>
      </c>
      <c r="E217" s="190" t="s">
        <v>1</v>
      </c>
      <c r="F217" s="191" t="s">
        <v>176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153</v>
      </c>
      <c r="AU217" s="190" t="s">
        <v>85</v>
      </c>
      <c r="AV217" s="14" t="s">
        <v>83</v>
      </c>
      <c r="AW217" s="14" t="s">
        <v>31</v>
      </c>
      <c r="AX217" s="14" t="s">
        <v>75</v>
      </c>
      <c r="AY217" s="190" t="s">
        <v>144</v>
      </c>
    </row>
    <row r="218" spans="2:65" s="12" customFormat="1">
      <c r="B218" s="172"/>
      <c r="D218" s="173" t="s">
        <v>153</v>
      </c>
      <c r="E218" s="174" t="s">
        <v>1</v>
      </c>
      <c r="F218" s="175" t="s">
        <v>237</v>
      </c>
      <c r="H218" s="176">
        <v>2.88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153</v>
      </c>
      <c r="AU218" s="174" t="s">
        <v>85</v>
      </c>
      <c r="AV218" s="12" t="s">
        <v>85</v>
      </c>
      <c r="AW218" s="12" t="s">
        <v>31</v>
      </c>
      <c r="AX218" s="12" t="s">
        <v>75</v>
      </c>
      <c r="AY218" s="174" t="s">
        <v>144</v>
      </c>
    </row>
    <row r="219" spans="2:65" s="13" customFormat="1">
      <c r="B219" s="181"/>
      <c r="D219" s="173" t="s">
        <v>153</v>
      </c>
      <c r="E219" s="182" t="s">
        <v>1</v>
      </c>
      <c r="F219" s="183" t="s">
        <v>155</v>
      </c>
      <c r="H219" s="184">
        <v>2.88</v>
      </c>
      <c r="I219" s="185"/>
      <c r="L219" s="181"/>
      <c r="M219" s="186"/>
      <c r="N219" s="187"/>
      <c r="O219" s="187"/>
      <c r="P219" s="187"/>
      <c r="Q219" s="187"/>
      <c r="R219" s="187"/>
      <c r="S219" s="187"/>
      <c r="T219" s="188"/>
      <c r="AT219" s="182" t="s">
        <v>153</v>
      </c>
      <c r="AU219" s="182" t="s">
        <v>85</v>
      </c>
      <c r="AV219" s="13" t="s">
        <v>151</v>
      </c>
      <c r="AW219" s="13" t="s">
        <v>31</v>
      </c>
      <c r="AX219" s="13" t="s">
        <v>83</v>
      </c>
      <c r="AY219" s="182" t="s">
        <v>144</v>
      </c>
    </row>
    <row r="220" spans="2:65" s="1" customFormat="1" ht="24" customHeight="1">
      <c r="B220" s="128"/>
      <c r="C220" s="159" t="s">
        <v>238</v>
      </c>
      <c r="D220" s="159" t="s">
        <v>146</v>
      </c>
      <c r="E220" s="160" t="s">
        <v>239</v>
      </c>
      <c r="F220" s="161" t="s">
        <v>240</v>
      </c>
      <c r="G220" s="162" t="s">
        <v>181</v>
      </c>
      <c r="H220" s="163">
        <v>440</v>
      </c>
      <c r="I220" s="164"/>
      <c r="J220" s="165">
        <f>ROUND(I220*H220,2)</f>
        <v>0</v>
      </c>
      <c r="K220" s="161" t="s">
        <v>150</v>
      </c>
      <c r="L220" s="32"/>
      <c r="M220" s="166" t="s">
        <v>1</v>
      </c>
      <c r="N220" s="167" t="s">
        <v>40</v>
      </c>
      <c r="O220" s="55"/>
      <c r="P220" s="168">
        <f>O220*H220</f>
        <v>0</v>
      </c>
      <c r="Q220" s="168">
        <v>3.7599999999999999E-3</v>
      </c>
      <c r="R220" s="168">
        <f>Q220*H220</f>
        <v>1.6543999999999999</v>
      </c>
      <c r="S220" s="168">
        <v>0</v>
      </c>
      <c r="T220" s="169">
        <f>S220*H220</f>
        <v>0</v>
      </c>
      <c r="AR220" s="170" t="s">
        <v>151</v>
      </c>
      <c r="AT220" s="170" t="s">
        <v>146</v>
      </c>
      <c r="AU220" s="170" t="s">
        <v>85</v>
      </c>
      <c r="AY220" s="17" t="s">
        <v>144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83</v>
      </c>
      <c r="BK220" s="171">
        <f>ROUND(I220*H220,2)</f>
        <v>0</v>
      </c>
      <c r="BL220" s="17" t="s">
        <v>151</v>
      </c>
      <c r="BM220" s="170" t="s">
        <v>241</v>
      </c>
    </row>
    <row r="221" spans="2:65" s="14" customFormat="1">
      <c r="B221" s="189"/>
      <c r="D221" s="173" t="s">
        <v>153</v>
      </c>
      <c r="E221" s="190" t="s">
        <v>1</v>
      </c>
      <c r="F221" s="191" t="s">
        <v>183</v>
      </c>
      <c r="H221" s="190" t="s">
        <v>1</v>
      </c>
      <c r="I221" s="192"/>
      <c r="L221" s="189"/>
      <c r="M221" s="193"/>
      <c r="N221" s="194"/>
      <c r="O221" s="194"/>
      <c r="P221" s="194"/>
      <c r="Q221" s="194"/>
      <c r="R221" s="194"/>
      <c r="S221" s="194"/>
      <c r="T221" s="195"/>
      <c r="AT221" s="190" t="s">
        <v>153</v>
      </c>
      <c r="AU221" s="190" t="s">
        <v>85</v>
      </c>
      <c r="AV221" s="14" t="s">
        <v>83</v>
      </c>
      <c r="AW221" s="14" t="s">
        <v>31</v>
      </c>
      <c r="AX221" s="14" t="s">
        <v>75</v>
      </c>
      <c r="AY221" s="190" t="s">
        <v>144</v>
      </c>
    </row>
    <row r="222" spans="2:65" s="12" customFormat="1">
      <c r="B222" s="172"/>
      <c r="D222" s="173" t="s">
        <v>153</v>
      </c>
      <c r="E222" s="174" t="s">
        <v>1</v>
      </c>
      <c r="F222" s="175" t="s">
        <v>242</v>
      </c>
      <c r="H222" s="176">
        <v>440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153</v>
      </c>
      <c r="AU222" s="174" t="s">
        <v>85</v>
      </c>
      <c r="AV222" s="12" t="s">
        <v>85</v>
      </c>
      <c r="AW222" s="12" t="s">
        <v>31</v>
      </c>
      <c r="AX222" s="12" t="s">
        <v>75</v>
      </c>
      <c r="AY222" s="174" t="s">
        <v>144</v>
      </c>
    </row>
    <row r="223" spans="2:65" s="13" customFormat="1">
      <c r="B223" s="181"/>
      <c r="D223" s="173" t="s">
        <v>153</v>
      </c>
      <c r="E223" s="182" t="s">
        <v>1</v>
      </c>
      <c r="F223" s="183" t="s">
        <v>155</v>
      </c>
      <c r="H223" s="184">
        <v>440</v>
      </c>
      <c r="I223" s="185"/>
      <c r="L223" s="181"/>
      <c r="M223" s="186"/>
      <c r="N223" s="187"/>
      <c r="O223" s="187"/>
      <c r="P223" s="187"/>
      <c r="Q223" s="187"/>
      <c r="R223" s="187"/>
      <c r="S223" s="187"/>
      <c r="T223" s="188"/>
      <c r="AT223" s="182" t="s">
        <v>153</v>
      </c>
      <c r="AU223" s="182" t="s">
        <v>85</v>
      </c>
      <c r="AV223" s="13" t="s">
        <v>151</v>
      </c>
      <c r="AW223" s="13" t="s">
        <v>31</v>
      </c>
      <c r="AX223" s="13" t="s">
        <v>83</v>
      </c>
      <c r="AY223" s="182" t="s">
        <v>144</v>
      </c>
    </row>
    <row r="224" spans="2:65" s="11" customFormat="1" ht="22.9" customHeight="1">
      <c r="B224" s="146"/>
      <c r="D224" s="147" t="s">
        <v>74</v>
      </c>
      <c r="E224" s="157" t="s">
        <v>206</v>
      </c>
      <c r="F224" s="157" t="s">
        <v>243</v>
      </c>
      <c r="I224" s="149"/>
      <c r="J224" s="158">
        <f>BK224</f>
        <v>0</v>
      </c>
      <c r="L224" s="146"/>
      <c r="M224" s="151"/>
      <c r="N224" s="152"/>
      <c r="O224" s="152"/>
      <c r="P224" s="153">
        <f>SUM(P225:P281)</f>
        <v>0</v>
      </c>
      <c r="Q224" s="152"/>
      <c r="R224" s="153">
        <f>SUM(R225:R281)</f>
        <v>0.18086132000000002</v>
      </c>
      <c r="S224" s="152"/>
      <c r="T224" s="154">
        <f>SUM(T225:T281)</f>
        <v>10.574800000000002</v>
      </c>
      <c r="AR224" s="147" t="s">
        <v>83</v>
      </c>
      <c r="AT224" s="155" t="s">
        <v>74</v>
      </c>
      <c r="AU224" s="155" t="s">
        <v>83</v>
      </c>
      <c r="AY224" s="147" t="s">
        <v>144</v>
      </c>
      <c r="BK224" s="156">
        <f>SUM(BK225:BK281)</f>
        <v>0</v>
      </c>
    </row>
    <row r="225" spans="2:65" s="1" customFormat="1" ht="24" customHeight="1">
      <c r="B225" s="128"/>
      <c r="C225" s="159" t="s">
        <v>244</v>
      </c>
      <c r="D225" s="159" t="s">
        <v>146</v>
      </c>
      <c r="E225" s="160" t="s">
        <v>245</v>
      </c>
      <c r="F225" s="161" t="s">
        <v>246</v>
      </c>
      <c r="G225" s="162" t="s">
        <v>188</v>
      </c>
      <c r="H225" s="163">
        <v>271.60000000000002</v>
      </c>
      <c r="I225" s="164"/>
      <c r="J225" s="165">
        <f>ROUND(I225*H225,2)</f>
        <v>0</v>
      </c>
      <c r="K225" s="161" t="s">
        <v>150</v>
      </c>
      <c r="L225" s="32"/>
      <c r="M225" s="166" t="s">
        <v>1</v>
      </c>
      <c r="N225" s="167" t="s">
        <v>40</v>
      </c>
      <c r="O225" s="55"/>
      <c r="P225" s="168">
        <f>O225*H225</f>
        <v>0</v>
      </c>
      <c r="Q225" s="168">
        <v>1.2999999999999999E-4</v>
      </c>
      <c r="R225" s="168">
        <f>Q225*H225</f>
        <v>3.5307999999999999E-2</v>
      </c>
      <c r="S225" s="168">
        <v>0</v>
      </c>
      <c r="T225" s="169">
        <f>S225*H225</f>
        <v>0</v>
      </c>
      <c r="AR225" s="170" t="s">
        <v>151</v>
      </c>
      <c r="AT225" s="170" t="s">
        <v>146</v>
      </c>
      <c r="AU225" s="170" t="s">
        <v>85</v>
      </c>
      <c r="AY225" s="17" t="s">
        <v>144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83</v>
      </c>
      <c r="BK225" s="171">
        <f>ROUND(I225*H225,2)</f>
        <v>0</v>
      </c>
      <c r="BL225" s="17" t="s">
        <v>151</v>
      </c>
      <c r="BM225" s="170" t="s">
        <v>247</v>
      </c>
    </row>
    <row r="226" spans="2:65" s="14" customFormat="1">
      <c r="B226" s="189"/>
      <c r="D226" s="173" t="s">
        <v>153</v>
      </c>
      <c r="E226" s="190" t="s">
        <v>1</v>
      </c>
      <c r="F226" s="191" t="s">
        <v>248</v>
      </c>
      <c r="H226" s="190" t="s">
        <v>1</v>
      </c>
      <c r="I226" s="192"/>
      <c r="L226" s="189"/>
      <c r="M226" s="193"/>
      <c r="N226" s="194"/>
      <c r="O226" s="194"/>
      <c r="P226" s="194"/>
      <c r="Q226" s="194"/>
      <c r="R226" s="194"/>
      <c r="S226" s="194"/>
      <c r="T226" s="195"/>
      <c r="AT226" s="190" t="s">
        <v>153</v>
      </c>
      <c r="AU226" s="190" t="s">
        <v>85</v>
      </c>
      <c r="AV226" s="14" t="s">
        <v>83</v>
      </c>
      <c r="AW226" s="14" t="s">
        <v>31</v>
      </c>
      <c r="AX226" s="14" t="s">
        <v>75</v>
      </c>
      <c r="AY226" s="190" t="s">
        <v>144</v>
      </c>
    </row>
    <row r="227" spans="2:65" s="12" customFormat="1">
      <c r="B227" s="172"/>
      <c r="D227" s="173" t="s">
        <v>153</v>
      </c>
      <c r="E227" s="174" t="s">
        <v>1</v>
      </c>
      <c r="F227" s="175" t="s">
        <v>249</v>
      </c>
      <c r="H227" s="176">
        <v>271.60000000000002</v>
      </c>
      <c r="I227" s="177"/>
      <c r="L227" s="172"/>
      <c r="M227" s="178"/>
      <c r="N227" s="179"/>
      <c r="O227" s="179"/>
      <c r="P227" s="179"/>
      <c r="Q227" s="179"/>
      <c r="R227" s="179"/>
      <c r="S227" s="179"/>
      <c r="T227" s="180"/>
      <c r="AT227" s="174" t="s">
        <v>153</v>
      </c>
      <c r="AU227" s="174" t="s">
        <v>85</v>
      </c>
      <c r="AV227" s="12" t="s">
        <v>85</v>
      </c>
      <c r="AW227" s="12" t="s">
        <v>31</v>
      </c>
      <c r="AX227" s="12" t="s">
        <v>75</v>
      </c>
      <c r="AY227" s="174" t="s">
        <v>144</v>
      </c>
    </row>
    <row r="228" spans="2:65" s="13" customFormat="1">
      <c r="B228" s="181"/>
      <c r="D228" s="173" t="s">
        <v>153</v>
      </c>
      <c r="E228" s="182" t="s">
        <v>1</v>
      </c>
      <c r="F228" s="183" t="s">
        <v>155</v>
      </c>
      <c r="H228" s="184">
        <v>271.60000000000002</v>
      </c>
      <c r="I228" s="185"/>
      <c r="L228" s="181"/>
      <c r="M228" s="186"/>
      <c r="N228" s="187"/>
      <c r="O228" s="187"/>
      <c r="P228" s="187"/>
      <c r="Q228" s="187"/>
      <c r="R228" s="187"/>
      <c r="S228" s="187"/>
      <c r="T228" s="188"/>
      <c r="AT228" s="182" t="s">
        <v>153</v>
      </c>
      <c r="AU228" s="182" t="s">
        <v>85</v>
      </c>
      <c r="AV228" s="13" t="s">
        <v>151</v>
      </c>
      <c r="AW228" s="13" t="s">
        <v>31</v>
      </c>
      <c r="AX228" s="13" t="s">
        <v>83</v>
      </c>
      <c r="AY228" s="182" t="s">
        <v>144</v>
      </c>
    </row>
    <row r="229" spans="2:65" s="1" customFormat="1" ht="24" customHeight="1">
      <c r="B229" s="128"/>
      <c r="C229" s="159" t="s">
        <v>8</v>
      </c>
      <c r="D229" s="159" t="s">
        <v>146</v>
      </c>
      <c r="E229" s="160" t="s">
        <v>250</v>
      </c>
      <c r="F229" s="161" t="s">
        <v>251</v>
      </c>
      <c r="G229" s="162" t="s">
        <v>188</v>
      </c>
      <c r="H229" s="163">
        <v>510</v>
      </c>
      <c r="I229" s="164"/>
      <c r="J229" s="165">
        <f>ROUND(I229*H229,2)</f>
        <v>0</v>
      </c>
      <c r="K229" s="161" t="s">
        <v>150</v>
      </c>
      <c r="L229" s="32"/>
      <c r="M229" s="166" t="s">
        <v>1</v>
      </c>
      <c r="N229" s="167" t="s">
        <v>40</v>
      </c>
      <c r="O229" s="55"/>
      <c r="P229" s="168">
        <f>O229*H229</f>
        <v>0</v>
      </c>
      <c r="Q229" s="168">
        <v>2.1000000000000001E-4</v>
      </c>
      <c r="R229" s="168">
        <f>Q229*H229</f>
        <v>0.1071</v>
      </c>
      <c r="S229" s="168">
        <v>0</v>
      </c>
      <c r="T229" s="169">
        <f>S229*H229</f>
        <v>0</v>
      </c>
      <c r="AR229" s="170" t="s">
        <v>151</v>
      </c>
      <c r="AT229" s="170" t="s">
        <v>146</v>
      </c>
      <c r="AU229" s="170" t="s">
        <v>85</v>
      </c>
      <c r="AY229" s="17" t="s">
        <v>144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83</v>
      </c>
      <c r="BK229" s="171">
        <f>ROUND(I229*H229,2)</f>
        <v>0</v>
      </c>
      <c r="BL229" s="17" t="s">
        <v>151</v>
      </c>
      <c r="BM229" s="170" t="s">
        <v>252</v>
      </c>
    </row>
    <row r="230" spans="2:65" s="14" customFormat="1">
      <c r="B230" s="189"/>
      <c r="D230" s="173" t="s">
        <v>153</v>
      </c>
      <c r="E230" s="190" t="s">
        <v>1</v>
      </c>
      <c r="F230" s="191" t="s">
        <v>253</v>
      </c>
      <c r="H230" s="190" t="s">
        <v>1</v>
      </c>
      <c r="I230" s="192"/>
      <c r="L230" s="189"/>
      <c r="M230" s="193"/>
      <c r="N230" s="194"/>
      <c r="O230" s="194"/>
      <c r="P230" s="194"/>
      <c r="Q230" s="194"/>
      <c r="R230" s="194"/>
      <c r="S230" s="194"/>
      <c r="T230" s="195"/>
      <c r="AT230" s="190" t="s">
        <v>153</v>
      </c>
      <c r="AU230" s="190" t="s">
        <v>85</v>
      </c>
      <c r="AV230" s="14" t="s">
        <v>83</v>
      </c>
      <c r="AW230" s="14" t="s">
        <v>31</v>
      </c>
      <c r="AX230" s="14" t="s">
        <v>75</v>
      </c>
      <c r="AY230" s="190" t="s">
        <v>144</v>
      </c>
    </row>
    <row r="231" spans="2:65" s="12" customFormat="1">
      <c r="B231" s="172"/>
      <c r="D231" s="173" t="s">
        <v>153</v>
      </c>
      <c r="E231" s="174" t="s">
        <v>1</v>
      </c>
      <c r="F231" s="175" t="s">
        <v>254</v>
      </c>
      <c r="H231" s="176">
        <v>320</v>
      </c>
      <c r="I231" s="177"/>
      <c r="L231" s="172"/>
      <c r="M231" s="178"/>
      <c r="N231" s="179"/>
      <c r="O231" s="179"/>
      <c r="P231" s="179"/>
      <c r="Q231" s="179"/>
      <c r="R231" s="179"/>
      <c r="S231" s="179"/>
      <c r="T231" s="180"/>
      <c r="AT231" s="174" t="s">
        <v>153</v>
      </c>
      <c r="AU231" s="174" t="s">
        <v>85</v>
      </c>
      <c r="AV231" s="12" t="s">
        <v>85</v>
      </c>
      <c r="AW231" s="12" t="s">
        <v>31</v>
      </c>
      <c r="AX231" s="12" t="s">
        <v>75</v>
      </c>
      <c r="AY231" s="174" t="s">
        <v>144</v>
      </c>
    </row>
    <row r="232" spans="2:65" s="12" customFormat="1">
      <c r="B232" s="172"/>
      <c r="D232" s="173" t="s">
        <v>153</v>
      </c>
      <c r="E232" s="174" t="s">
        <v>1</v>
      </c>
      <c r="F232" s="175" t="s">
        <v>255</v>
      </c>
      <c r="H232" s="176">
        <v>190</v>
      </c>
      <c r="I232" s="177"/>
      <c r="L232" s="172"/>
      <c r="M232" s="178"/>
      <c r="N232" s="179"/>
      <c r="O232" s="179"/>
      <c r="P232" s="179"/>
      <c r="Q232" s="179"/>
      <c r="R232" s="179"/>
      <c r="S232" s="179"/>
      <c r="T232" s="180"/>
      <c r="AT232" s="174" t="s">
        <v>153</v>
      </c>
      <c r="AU232" s="174" t="s">
        <v>85</v>
      </c>
      <c r="AV232" s="12" t="s">
        <v>85</v>
      </c>
      <c r="AW232" s="12" t="s">
        <v>31</v>
      </c>
      <c r="AX232" s="12" t="s">
        <v>75</v>
      </c>
      <c r="AY232" s="174" t="s">
        <v>144</v>
      </c>
    </row>
    <row r="233" spans="2:65" s="13" customFormat="1">
      <c r="B233" s="181"/>
      <c r="D233" s="173" t="s">
        <v>153</v>
      </c>
      <c r="E233" s="182" t="s">
        <v>1</v>
      </c>
      <c r="F233" s="183" t="s">
        <v>155</v>
      </c>
      <c r="H233" s="184">
        <v>510</v>
      </c>
      <c r="I233" s="185"/>
      <c r="L233" s="181"/>
      <c r="M233" s="186"/>
      <c r="N233" s="187"/>
      <c r="O233" s="187"/>
      <c r="P233" s="187"/>
      <c r="Q233" s="187"/>
      <c r="R233" s="187"/>
      <c r="S233" s="187"/>
      <c r="T233" s="188"/>
      <c r="AT233" s="182" t="s">
        <v>153</v>
      </c>
      <c r="AU233" s="182" t="s">
        <v>85</v>
      </c>
      <c r="AV233" s="13" t="s">
        <v>151</v>
      </c>
      <c r="AW233" s="13" t="s">
        <v>31</v>
      </c>
      <c r="AX233" s="13" t="s">
        <v>83</v>
      </c>
      <c r="AY233" s="182" t="s">
        <v>144</v>
      </c>
    </row>
    <row r="234" spans="2:65" s="1" customFormat="1" ht="24" customHeight="1">
      <c r="B234" s="128"/>
      <c r="C234" s="159" t="s">
        <v>256</v>
      </c>
      <c r="D234" s="159" t="s">
        <v>146</v>
      </c>
      <c r="E234" s="160" t="s">
        <v>257</v>
      </c>
      <c r="F234" s="161" t="s">
        <v>258</v>
      </c>
      <c r="G234" s="162" t="s">
        <v>188</v>
      </c>
      <c r="H234" s="163">
        <v>433.33300000000003</v>
      </c>
      <c r="I234" s="164"/>
      <c r="J234" s="165">
        <f>ROUND(I234*H234,2)</f>
        <v>0</v>
      </c>
      <c r="K234" s="161" t="s">
        <v>150</v>
      </c>
      <c r="L234" s="32"/>
      <c r="M234" s="166" t="s">
        <v>1</v>
      </c>
      <c r="N234" s="167" t="s">
        <v>40</v>
      </c>
      <c r="O234" s="55"/>
      <c r="P234" s="168">
        <f>O234*H234</f>
        <v>0</v>
      </c>
      <c r="Q234" s="168">
        <v>4.0000000000000003E-5</v>
      </c>
      <c r="R234" s="168">
        <f>Q234*H234</f>
        <v>1.7333320000000003E-2</v>
      </c>
      <c r="S234" s="168">
        <v>0</v>
      </c>
      <c r="T234" s="169">
        <f>S234*H234</f>
        <v>0</v>
      </c>
      <c r="AR234" s="170" t="s">
        <v>151</v>
      </c>
      <c r="AT234" s="170" t="s">
        <v>146</v>
      </c>
      <c r="AU234" s="170" t="s">
        <v>85</v>
      </c>
      <c r="AY234" s="17" t="s">
        <v>144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83</v>
      </c>
      <c r="BK234" s="171">
        <f>ROUND(I234*H234,2)</f>
        <v>0</v>
      </c>
      <c r="BL234" s="17" t="s">
        <v>151</v>
      </c>
      <c r="BM234" s="170" t="s">
        <v>259</v>
      </c>
    </row>
    <row r="235" spans="2:65" s="14" customFormat="1">
      <c r="B235" s="189"/>
      <c r="D235" s="173" t="s">
        <v>153</v>
      </c>
      <c r="E235" s="190" t="s">
        <v>1</v>
      </c>
      <c r="F235" s="191" t="s">
        <v>260</v>
      </c>
      <c r="H235" s="190" t="s">
        <v>1</v>
      </c>
      <c r="I235" s="192"/>
      <c r="L235" s="189"/>
      <c r="M235" s="193"/>
      <c r="N235" s="194"/>
      <c r="O235" s="194"/>
      <c r="P235" s="194"/>
      <c r="Q235" s="194"/>
      <c r="R235" s="194"/>
      <c r="S235" s="194"/>
      <c r="T235" s="195"/>
      <c r="AT235" s="190" t="s">
        <v>153</v>
      </c>
      <c r="AU235" s="190" t="s">
        <v>85</v>
      </c>
      <c r="AV235" s="14" t="s">
        <v>83</v>
      </c>
      <c r="AW235" s="14" t="s">
        <v>31</v>
      </c>
      <c r="AX235" s="14" t="s">
        <v>75</v>
      </c>
      <c r="AY235" s="190" t="s">
        <v>144</v>
      </c>
    </row>
    <row r="236" spans="2:65" s="12" customFormat="1">
      <c r="B236" s="172"/>
      <c r="D236" s="173" t="s">
        <v>153</v>
      </c>
      <c r="E236" s="174" t="s">
        <v>1</v>
      </c>
      <c r="F236" s="175" t="s">
        <v>261</v>
      </c>
      <c r="H236" s="176">
        <v>433.33300000000003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153</v>
      </c>
      <c r="AU236" s="174" t="s">
        <v>85</v>
      </c>
      <c r="AV236" s="12" t="s">
        <v>85</v>
      </c>
      <c r="AW236" s="12" t="s">
        <v>31</v>
      </c>
      <c r="AX236" s="12" t="s">
        <v>75</v>
      </c>
      <c r="AY236" s="174" t="s">
        <v>144</v>
      </c>
    </row>
    <row r="237" spans="2:65" s="13" customFormat="1">
      <c r="B237" s="181"/>
      <c r="D237" s="173" t="s">
        <v>153</v>
      </c>
      <c r="E237" s="182" t="s">
        <v>1</v>
      </c>
      <c r="F237" s="183" t="s">
        <v>155</v>
      </c>
      <c r="H237" s="184">
        <v>433.33300000000003</v>
      </c>
      <c r="I237" s="185"/>
      <c r="L237" s="181"/>
      <c r="M237" s="186"/>
      <c r="N237" s="187"/>
      <c r="O237" s="187"/>
      <c r="P237" s="187"/>
      <c r="Q237" s="187"/>
      <c r="R237" s="187"/>
      <c r="S237" s="187"/>
      <c r="T237" s="188"/>
      <c r="AT237" s="182" t="s">
        <v>153</v>
      </c>
      <c r="AU237" s="182" t="s">
        <v>85</v>
      </c>
      <c r="AV237" s="13" t="s">
        <v>151</v>
      </c>
      <c r="AW237" s="13" t="s">
        <v>31</v>
      </c>
      <c r="AX237" s="13" t="s">
        <v>83</v>
      </c>
      <c r="AY237" s="182" t="s">
        <v>144</v>
      </c>
    </row>
    <row r="238" spans="2:65" s="1" customFormat="1" ht="24" customHeight="1">
      <c r="B238" s="128"/>
      <c r="C238" s="159" t="s">
        <v>262</v>
      </c>
      <c r="D238" s="159" t="s">
        <v>146</v>
      </c>
      <c r="E238" s="160" t="s">
        <v>263</v>
      </c>
      <c r="F238" s="161" t="s">
        <v>264</v>
      </c>
      <c r="G238" s="162" t="s">
        <v>158</v>
      </c>
      <c r="H238" s="163">
        <v>3.48</v>
      </c>
      <c r="I238" s="164"/>
      <c r="J238" s="165">
        <f>ROUND(I238*H238,2)</f>
        <v>0</v>
      </c>
      <c r="K238" s="161" t="s">
        <v>150</v>
      </c>
      <c r="L238" s="32"/>
      <c r="M238" s="166" t="s">
        <v>1</v>
      </c>
      <c r="N238" s="167" t="s">
        <v>40</v>
      </c>
      <c r="O238" s="55"/>
      <c r="P238" s="168">
        <f>O238*H238</f>
        <v>0</v>
      </c>
      <c r="Q238" s="168">
        <v>0</v>
      </c>
      <c r="R238" s="168">
        <f>Q238*H238</f>
        <v>0</v>
      </c>
      <c r="S238" s="168">
        <v>1.8</v>
      </c>
      <c r="T238" s="169">
        <f>S238*H238</f>
        <v>6.2640000000000002</v>
      </c>
      <c r="AR238" s="170" t="s">
        <v>151</v>
      </c>
      <c r="AT238" s="170" t="s">
        <v>146</v>
      </c>
      <c r="AU238" s="170" t="s">
        <v>85</v>
      </c>
      <c r="AY238" s="17" t="s">
        <v>144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83</v>
      </c>
      <c r="BK238" s="171">
        <f>ROUND(I238*H238,2)</f>
        <v>0</v>
      </c>
      <c r="BL238" s="17" t="s">
        <v>151</v>
      </c>
      <c r="BM238" s="170" t="s">
        <v>265</v>
      </c>
    </row>
    <row r="239" spans="2:65" s="14" customFormat="1">
      <c r="B239" s="189"/>
      <c r="D239" s="173" t="s">
        <v>153</v>
      </c>
      <c r="E239" s="190" t="s">
        <v>1</v>
      </c>
      <c r="F239" s="191" t="s">
        <v>266</v>
      </c>
      <c r="H239" s="190" t="s">
        <v>1</v>
      </c>
      <c r="I239" s="192"/>
      <c r="L239" s="189"/>
      <c r="M239" s="193"/>
      <c r="N239" s="194"/>
      <c r="O239" s="194"/>
      <c r="P239" s="194"/>
      <c r="Q239" s="194"/>
      <c r="R239" s="194"/>
      <c r="S239" s="194"/>
      <c r="T239" s="195"/>
      <c r="AT239" s="190" t="s">
        <v>153</v>
      </c>
      <c r="AU239" s="190" t="s">
        <v>85</v>
      </c>
      <c r="AV239" s="14" t="s">
        <v>83</v>
      </c>
      <c r="AW239" s="14" t="s">
        <v>31</v>
      </c>
      <c r="AX239" s="14" t="s">
        <v>75</v>
      </c>
      <c r="AY239" s="190" t="s">
        <v>144</v>
      </c>
    </row>
    <row r="240" spans="2:65" s="12" customFormat="1">
      <c r="B240" s="172"/>
      <c r="D240" s="173" t="s">
        <v>153</v>
      </c>
      <c r="E240" s="174" t="s">
        <v>1</v>
      </c>
      <c r="F240" s="175" t="s">
        <v>267</v>
      </c>
      <c r="H240" s="176">
        <v>3</v>
      </c>
      <c r="I240" s="177"/>
      <c r="L240" s="172"/>
      <c r="M240" s="178"/>
      <c r="N240" s="179"/>
      <c r="O240" s="179"/>
      <c r="P240" s="179"/>
      <c r="Q240" s="179"/>
      <c r="R240" s="179"/>
      <c r="S240" s="179"/>
      <c r="T240" s="180"/>
      <c r="AT240" s="174" t="s">
        <v>153</v>
      </c>
      <c r="AU240" s="174" t="s">
        <v>85</v>
      </c>
      <c r="AV240" s="12" t="s">
        <v>85</v>
      </c>
      <c r="AW240" s="12" t="s">
        <v>31</v>
      </c>
      <c r="AX240" s="12" t="s">
        <v>75</v>
      </c>
      <c r="AY240" s="174" t="s">
        <v>144</v>
      </c>
    </row>
    <row r="241" spans="2:65" s="14" customFormat="1">
      <c r="B241" s="189"/>
      <c r="D241" s="173" t="s">
        <v>153</v>
      </c>
      <c r="E241" s="190" t="s">
        <v>1</v>
      </c>
      <c r="F241" s="191" t="s">
        <v>190</v>
      </c>
      <c r="H241" s="190" t="s">
        <v>1</v>
      </c>
      <c r="I241" s="192"/>
      <c r="L241" s="189"/>
      <c r="M241" s="193"/>
      <c r="N241" s="194"/>
      <c r="O241" s="194"/>
      <c r="P241" s="194"/>
      <c r="Q241" s="194"/>
      <c r="R241" s="194"/>
      <c r="S241" s="194"/>
      <c r="T241" s="195"/>
      <c r="AT241" s="190" t="s">
        <v>153</v>
      </c>
      <c r="AU241" s="190" t="s">
        <v>85</v>
      </c>
      <c r="AV241" s="14" t="s">
        <v>83</v>
      </c>
      <c r="AW241" s="14" t="s">
        <v>31</v>
      </c>
      <c r="AX241" s="14" t="s">
        <v>75</v>
      </c>
      <c r="AY241" s="190" t="s">
        <v>144</v>
      </c>
    </row>
    <row r="242" spans="2:65" s="12" customFormat="1">
      <c r="B242" s="172"/>
      <c r="D242" s="173" t="s">
        <v>153</v>
      </c>
      <c r="E242" s="174" t="s">
        <v>1</v>
      </c>
      <c r="F242" s="175" t="s">
        <v>268</v>
      </c>
      <c r="H242" s="176">
        <v>0.48</v>
      </c>
      <c r="I242" s="177"/>
      <c r="L242" s="172"/>
      <c r="M242" s="178"/>
      <c r="N242" s="179"/>
      <c r="O242" s="179"/>
      <c r="P242" s="179"/>
      <c r="Q242" s="179"/>
      <c r="R242" s="179"/>
      <c r="S242" s="179"/>
      <c r="T242" s="180"/>
      <c r="AT242" s="174" t="s">
        <v>153</v>
      </c>
      <c r="AU242" s="174" t="s">
        <v>85</v>
      </c>
      <c r="AV242" s="12" t="s">
        <v>85</v>
      </c>
      <c r="AW242" s="12" t="s">
        <v>31</v>
      </c>
      <c r="AX242" s="12" t="s">
        <v>75</v>
      </c>
      <c r="AY242" s="174" t="s">
        <v>144</v>
      </c>
    </row>
    <row r="243" spans="2:65" s="13" customFormat="1">
      <c r="B243" s="181"/>
      <c r="D243" s="173" t="s">
        <v>153</v>
      </c>
      <c r="E243" s="182" t="s">
        <v>1</v>
      </c>
      <c r="F243" s="183" t="s">
        <v>155</v>
      </c>
      <c r="H243" s="184">
        <v>3.48</v>
      </c>
      <c r="I243" s="185"/>
      <c r="L243" s="181"/>
      <c r="M243" s="186"/>
      <c r="N243" s="187"/>
      <c r="O243" s="187"/>
      <c r="P243" s="187"/>
      <c r="Q243" s="187"/>
      <c r="R243" s="187"/>
      <c r="S243" s="187"/>
      <c r="T243" s="188"/>
      <c r="AT243" s="182" t="s">
        <v>153</v>
      </c>
      <c r="AU243" s="182" t="s">
        <v>85</v>
      </c>
      <c r="AV243" s="13" t="s">
        <v>151</v>
      </c>
      <c r="AW243" s="13" t="s">
        <v>31</v>
      </c>
      <c r="AX243" s="13" t="s">
        <v>83</v>
      </c>
      <c r="AY243" s="182" t="s">
        <v>144</v>
      </c>
    </row>
    <row r="244" spans="2:65" s="1" customFormat="1" ht="24" customHeight="1">
      <c r="B244" s="128"/>
      <c r="C244" s="159" t="s">
        <v>269</v>
      </c>
      <c r="D244" s="159" t="s">
        <v>146</v>
      </c>
      <c r="E244" s="160" t="s">
        <v>270</v>
      </c>
      <c r="F244" s="161" t="s">
        <v>271</v>
      </c>
      <c r="G244" s="162" t="s">
        <v>181</v>
      </c>
      <c r="H244" s="163">
        <v>28</v>
      </c>
      <c r="I244" s="164"/>
      <c r="J244" s="165">
        <f>ROUND(I244*H244,2)</f>
        <v>0</v>
      </c>
      <c r="K244" s="161" t="s">
        <v>1</v>
      </c>
      <c r="L244" s="32"/>
      <c r="M244" s="166" t="s">
        <v>1</v>
      </c>
      <c r="N244" s="167" t="s">
        <v>40</v>
      </c>
      <c r="O244" s="55"/>
      <c r="P244" s="168">
        <f>O244*H244</f>
        <v>0</v>
      </c>
      <c r="Q244" s="168">
        <v>0</v>
      </c>
      <c r="R244" s="168">
        <f>Q244*H244</f>
        <v>0</v>
      </c>
      <c r="S244" s="168">
        <v>0.09</v>
      </c>
      <c r="T244" s="169">
        <f>S244*H244</f>
        <v>2.52</v>
      </c>
      <c r="AR244" s="170" t="s">
        <v>151</v>
      </c>
      <c r="AT244" s="170" t="s">
        <v>146</v>
      </c>
      <c r="AU244" s="170" t="s">
        <v>85</v>
      </c>
      <c r="AY244" s="17" t="s">
        <v>144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7" t="s">
        <v>83</v>
      </c>
      <c r="BK244" s="171">
        <f>ROUND(I244*H244,2)</f>
        <v>0</v>
      </c>
      <c r="BL244" s="17" t="s">
        <v>151</v>
      </c>
      <c r="BM244" s="170" t="s">
        <v>272</v>
      </c>
    </row>
    <row r="245" spans="2:65" s="14" customFormat="1">
      <c r="B245" s="189"/>
      <c r="D245" s="173" t="s">
        <v>153</v>
      </c>
      <c r="E245" s="190" t="s">
        <v>1</v>
      </c>
      <c r="F245" s="191" t="s">
        <v>210</v>
      </c>
      <c r="H245" s="190" t="s">
        <v>1</v>
      </c>
      <c r="I245" s="192"/>
      <c r="L245" s="189"/>
      <c r="M245" s="193"/>
      <c r="N245" s="194"/>
      <c r="O245" s="194"/>
      <c r="P245" s="194"/>
      <c r="Q245" s="194"/>
      <c r="R245" s="194"/>
      <c r="S245" s="194"/>
      <c r="T245" s="195"/>
      <c r="AT245" s="190" t="s">
        <v>153</v>
      </c>
      <c r="AU245" s="190" t="s">
        <v>85</v>
      </c>
      <c r="AV245" s="14" t="s">
        <v>83</v>
      </c>
      <c r="AW245" s="14" t="s">
        <v>31</v>
      </c>
      <c r="AX245" s="14" t="s">
        <v>75</v>
      </c>
      <c r="AY245" s="190" t="s">
        <v>144</v>
      </c>
    </row>
    <row r="246" spans="2:65" s="12" customFormat="1">
      <c r="B246" s="172"/>
      <c r="D246" s="173" t="s">
        <v>153</v>
      </c>
      <c r="E246" s="174" t="s">
        <v>1</v>
      </c>
      <c r="F246" s="175" t="s">
        <v>85</v>
      </c>
      <c r="H246" s="176">
        <v>2</v>
      </c>
      <c r="I246" s="177"/>
      <c r="L246" s="172"/>
      <c r="M246" s="178"/>
      <c r="N246" s="179"/>
      <c r="O246" s="179"/>
      <c r="P246" s="179"/>
      <c r="Q246" s="179"/>
      <c r="R246" s="179"/>
      <c r="S246" s="179"/>
      <c r="T246" s="180"/>
      <c r="AT246" s="174" t="s">
        <v>153</v>
      </c>
      <c r="AU246" s="174" t="s">
        <v>85</v>
      </c>
      <c r="AV246" s="12" t="s">
        <v>85</v>
      </c>
      <c r="AW246" s="12" t="s">
        <v>31</v>
      </c>
      <c r="AX246" s="12" t="s">
        <v>75</v>
      </c>
      <c r="AY246" s="174" t="s">
        <v>144</v>
      </c>
    </row>
    <row r="247" spans="2:65" s="14" customFormat="1">
      <c r="B247" s="189"/>
      <c r="D247" s="173" t="s">
        <v>153</v>
      </c>
      <c r="E247" s="190" t="s">
        <v>1</v>
      </c>
      <c r="F247" s="191" t="s">
        <v>212</v>
      </c>
      <c r="H247" s="190" t="s">
        <v>1</v>
      </c>
      <c r="I247" s="192"/>
      <c r="L247" s="189"/>
      <c r="M247" s="193"/>
      <c r="N247" s="194"/>
      <c r="O247" s="194"/>
      <c r="P247" s="194"/>
      <c r="Q247" s="194"/>
      <c r="R247" s="194"/>
      <c r="S247" s="194"/>
      <c r="T247" s="195"/>
      <c r="AT247" s="190" t="s">
        <v>153</v>
      </c>
      <c r="AU247" s="190" t="s">
        <v>85</v>
      </c>
      <c r="AV247" s="14" t="s">
        <v>83</v>
      </c>
      <c r="AW247" s="14" t="s">
        <v>31</v>
      </c>
      <c r="AX247" s="14" t="s">
        <v>75</v>
      </c>
      <c r="AY247" s="190" t="s">
        <v>144</v>
      </c>
    </row>
    <row r="248" spans="2:65" s="12" customFormat="1">
      <c r="B248" s="172"/>
      <c r="D248" s="173" t="s">
        <v>153</v>
      </c>
      <c r="E248" s="174" t="s">
        <v>1</v>
      </c>
      <c r="F248" s="175" t="s">
        <v>256</v>
      </c>
      <c r="H248" s="176">
        <v>16</v>
      </c>
      <c r="I248" s="177"/>
      <c r="L248" s="172"/>
      <c r="M248" s="178"/>
      <c r="N248" s="179"/>
      <c r="O248" s="179"/>
      <c r="P248" s="179"/>
      <c r="Q248" s="179"/>
      <c r="R248" s="179"/>
      <c r="S248" s="179"/>
      <c r="T248" s="180"/>
      <c r="AT248" s="174" t="s">
        <v>153</v>
      </c>
      <c r="AU248" s="174" t="s">
        <v>85</v>
      </c>
      <c r="AV248" s="12" t="s">
        <v>85</v>
      </c>
      <c r="AW248" s="12" t="s">
        <v>31</v>
      </c>
      <c r="AX248" s="12" t="s">
        <v>75</v>
      </c>
      <c r="AY248" s="174" t="s">
        <v>144</v>
      </c>
    </row>
    <row r="249" spans="2:65" s="14" customFormat="1">
      <c r="B249" s="189"/>
      <c r="D249" s="173" t="s">
        <v>153</v>
      </c>
      <c r="E249" s="190" t="s">
        <v>1</v>
      </c>
      <c r="F249" s="191" t="s">
        <v>214</v>
      </c>
      <c r="H249" s="190" t="s">
        <v>1</v>
      </c>
      <c r="I249" s="192"/>
      <c r="L249" s="189"/>
      <c r="M249" s="193"/>
      <c r="N249" s="194"/>
      <c r="O249" s="194"/>
      <c r="P249" s="194"/>
      <c r="Q249" s="194"/>
      <c r="R249" s="194"/>
      <c r="S249" s="194"/>
      <c r="T249" s="195"/>
      <c r="AT249" s="190" t="s">
        <v>153</v>
      </c>
      <c r="AU249" s="190" t="s">
        <v>85</v>
      </c>
      <c r="AV249" s="14" t="s">
        <v>83</v>
      </c>
      <c r="AW249" s="14" t="s">
        <v>31</v>
      </c>
      <c r="AX249" s="14" t="s">
        <v>75</v>
      </c>
      <c r="AY249" s="190" t="s">
        <v>144</v>
      </c>
    </row>
    <row r="250" spans="2:65" s="12" customFormat="1">
      <c r="B250" s="172"/>
      <c r="D250" s="173" t="s">
        <v>153</v>
      </c>
      <c r="E250" s="174" t="s">
        <v>1</v>
      </c>
      <c r="F250" s="175" t="s">
        <v>221</v>
      </c>
      <c r="H250" s="176">
        <v>10</v>
      </c>
      <c r="I250" s="177"/>
      <c r="L250" s="172"/>
      <c r="M250" s="178"/>
      <c r="N250" s="179"/>
      <c r="O250" s="179"/>
      <c r="P250" s="179"/>
      <c r="Q250" s="179"/>
      <c r="R250" s="179"/>
      <c r="S250" s="179"/>
      <c r="T250" s="180"/>
      <c r="AT250" s="174" t="s">
        <v>153</v>
      </c>
      <c r="AU250" s="174" t="s">
        <v>85</v>
      </c>
      <c r="AV250" s="12" t="s">
        <v>85</v>
      </c>
      <c r="AW250" s="12" t="s">
        <v>31</v>
      </c>
      <c r="AX250" s="12" t="s">
        <v>75</v>
      </c>
      <c r="AY250" s="174" t="s">
        <v>144</v>
      </c>
    </row>
    <row r="251" spans="2:65" s="13" customFormat="1">
      <c r="B251" s="181"/>
      <c r="D251" s="173" t="s">
        <v>153</v>
      </c>
      <c r="E251" s="182" t="s">
        <v>1</v>
      </c>
      <c r="F251" s="183" t="s">
        <v>155</v>
      </c>
      <c r="H251" s="184">
        <v>28</v>
      </c>
      <c r="I251" s="185"/>
      <c r="L251" s="181"/>
      <c r="M251" s="186"/>
      <c r="N251" s="187"/>
      <c r="O251" s="187"/>
      <c r="P251" s="187"/>
      <c r="Q251" s="187"/>
      <c r="R251" s="187"/>
      <c r="S251" s="187"/>
      <c r="T251" s="188"/>
      <c r="AT251" s="182" t="s">
        <v>153</v>
      </c>
      <c r="AU251" s="182" t="s">
        <v>85</v>
      </c>
      <c r="AV251" s="13" t="s">
        <v>151</v>
      </c>
      <c r="AW251" s="13" t="s">
        <v>31</v>
      </c>
      <c r="AX251" s="13" t="s">
        <v>83</v>
      </c>
      <c r="AY251" s="182" t="s">
        <v>144</v>
      </c>
    </row>
    <row r="252" spans="2:65" s="1" customFormat="1" ht="24" customHeight="1">
      <c r="B252" s="128"/>
      <c r="C252" s="159" t="s">
        <v>273</v>
      </c>
      <c r="D252" s="159" t="s">
        <v>146</v>
      </c>
      <c r="E252" s="160" t="s">
        <v>274</v>
      </c>
      <c r="F252" s="161" t="s">
        <v>275</v>
      </c>
      <c r="G252" s="162" t="s">
        <v>158</v>
      </c>
      <c r="H252" s="163">
        <v>0.215</v>
      </c>
      <c r="I252" s="164"/>
      <c r="J252" s="165">
        <f>ROUND(I252*H252,2)</f>
        <v>0</v>
      </c>
      <c r="K252" s="161" t="s">
        <v>150</v>
      </c>
      <c r="L252" s="32"/>
      <c r="M252" s="166" t="s">
        <v>1</v>
      </c>
      <c r="N252" s="167" t="s">
        <v>40</v>
      </c>
      <c r="O252" s="55"/>
      <c r="P252" s="168">
        <f>O252*H252</f>
        <v>0</v>
      </c>
      <c r="Q252" s="168">
        <v>0</v>
      </c>
      <c r="R252" s="168">
        <f>Q252*H252</f>
        <v>0</v>
      </c>
      <c r="S252" s="168">
        <v>2.4</v>
      </c>
      <c r="T252" s="169">
        <f>S252*H252</f>
        <v>0.51600000000000001</v>
      </c>
      <c r="AR252" s="170" t="s">
        <v>151</v>
      </c>
      <c r="AT252" s="170" t="s">
        <v>146</v>
      </c>
      <c r="AU252" s="170" t="s">
        <v>85</v>
      </c>
      <c r="AY252" s="17" t="s">
        <v>144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7" t="s">
        <v>83</v>
      </c>
      <c r="BK252" s="171">
        <f>ROUND(I252*H252,2)</f>
        <v>0</v>
      </c>
      <c r="BL252" s="17" t="s">
        <v>151</v>
      </c>
      <c r="BM252" s="170" t="s">
        <v>276</v>
      </c>
    </row>
    <row r="253" spans="2:65" s="14" customFormat="1">
      <c r="B253" s="189"/>
      <c r="D253" s="173" t="s">
        <v>153</v>
      </c>
      <c r="E253" s="190" t="s">
        <v>1</v>
      </c>
      <c r="F253" s="191" t="s">
        <v>217</v>
      </c>
      <c r="H253" s="190" t="s">
        <v>1</v>
      </c>
      <c r="I253" s="192"/>
      <c r="L253" s="189"/>
      <c r="M253" s="193"/>
      <c r="N253" s="194"/>
      <c r="O253" s="194"/>
      <c r="P253" s="194"/>
      <c r="Q253" s="194"/>
      <c r="R253" s="194"/>
      <c r="S253" s="194"/>
      <c r="T253" s="195"/>
      <c r="AT253" s="190" t="s">
        <v>153</v>
      </c>
      <c r="AU253" s="190" t="s">
        <v>85</v>
      </c>
      <c r="AV253" s="14" t="s">
        <v>83</v>
      </c>
      <c r="AW253" s="14" t="s">
        <v>31</v>
      </c>
      <c r="AX253" s="14" t="s">
        <v>75</v>
      </c>
      <c r="AY253" s="190" t="s">
        <v>144</v>
      </c>
    </row>
    <row r="254" spans="2:65" s="12" customFormat="1">
      <c r="B254" s="172"/>
      <c r="D254" s="173" t="s">
        <v>153</v>
      </c>
      <c r="E254" s="174" t="s">
        <v>1</v>
      </c>
      <c r="F254" s="175" t="s">
        <v>218</v>
      </c>
      <c r="H254" s="176">
        <v>0.125</v>
      </c>
      <c r="I254" s="177"/>
      <c r="L254" s="172"/>
      <c r="M254" s="178"/>
      <c r="N254" s="179"/>
      <c r="O254" s="179"/>
      <c r="P254" s="179"/>
      <c r="Q254" s="179"/>
      <c r="R254" s="179"/>
      <c r="S254" s="179"/>
      <c r="T254" s="180"/>
      <c r="AT254" s="174" t="s">
        <v>153</v>
      </c>
      <c r="AU254" s="174" t="s">
        <v>85</v>
      </c>
      <c r="AV254" s="12" t="s">
        <v>85</v>
      </c>
      <c r="AW254" s="12" t="s">
        <v>31</v>
      </c>
      <c r="AX254" s="12" t="s">
        <v>75</v>
      </c>
      <c r="AY254" s="174" t="s">
        <v>144</v>
      </c>
    </row>
    <row r="255" spans="2:65" s="14" customFormat="1">
      <c r="B255" s="189"/>
      <c r="D255" s="173" t="s">
        <v>153</v>
      </c>
      <c r="E255" s="190" t="s">
        <v>1</v>
      </c>
      <c r="F255" s="191" t="s">
        <v>219</v>
      </c>
      <c r="H255" s="190" t="s">
        <v>1</v>
      </c>
      <c r="I255" s="192"/>
      <c r="L255" s="189"/>
      <c r="M255" s="193"/>
      <c r="N255" s="194"/>
      <c r="O255" s="194"/>
      <c r="P255" s="194"/>
      <c r="Q255" s="194"/>
      <c r="R255" s="194"/>
      <c r="S255" s="194"/>
      <c r="T255" s="195"/>
      <c r="AT255" s="190" t="s">
        <v>153</v>
      </c>
      <c r="AU255" s="190" t="s">
        <v>85</v>
      </c>
      <c r="AV255" s="14" t="s">
        <v>83</v>
      </c>
      <c r="AW255" s="14" t="s">
        <v>31</v>
      </c>
      <c r="AX255" s="14" t="s">
        <v>75</v>
      </c>
      <c r="AY255" s="190" t="s">
        <v>144</v>
      </c>
    </row>
    <row r="256" spans="2:65" s="12" customFormat="1">
      <c r="B256" s="172"/>
      <c r="D256" s="173" t="s">
        <v>153</v>
      </c>
      <c r="E256" s="174" t="s">
        <v>1</v>
      </c>
      <c r="F256" s="175" t="s">
        <v>220</v>
      </c>
      <c r="H256" s="176">
        <v>0.09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153</v>
      </c>
      <c r="AU256" s="174" t="s">
        <v>85</v>
      </c>
      <c r="AV256" s="12" t="s">
        <v>85</v>
      </c>
      <c r="AW256" s="12" t="s">
        <v>31</v>
      </c>
      <c r="AX256" s="12" t="s">
        <v>75</v>
      </c>
      <c r="AY256" s="174" t="s">
        <v>144</v>
      </c>
    </row>
    <row r="257" spans="2:65" s="13" customFormat="1">
      <c r="B257" s="181"/>
      <c r="D257" s="173" t="s">
        <v>153</v>
      </c>
      <c r="E257" s="182" t="s">
        <v>1</v>
      </c>
      <c r="F257" s="183" t="s">
        <v>155</v>
      </c>
      <c r="H257" s="184">
        <v>0.215</v>
      </c>
      <c r="I257" s="185"/>
      <c r="L257" s="181"/>
      <c r="M257" s="186"/>
      <c r="N257" s="187"/>
      <c r="O257" s="187"/>
      <c r="P257" s="187"/>
      <c r="Q257" s="187"/>
      <c r="R257" s="187"/>
      <c r="S257" s="187"/>
      <c r="T257" s="188"/>
      <c r="AT257" s="182" t="s">
        <v>153</v>
      </c>
      <c r="AU257" s="182" t="s">
        <v>85</v>
      </c>
      <c r="AV257" s="13" t="s">
        <v>151</v>
      </c>
      <c r="AW257" s="13" t="s">
        <v>31</v>
      </c>
      <c r="AX257" s="13" t="s">
        <v>83</v>
      </c>
      <c r="AY257" s="182" t="s">
        <v>144</v>
      </c>
    </row>
    <row r="258" spans="2:65" s="1" customFormat="1" ht="16.5" customHeight="1">
      <c r="B258" s="128"/>
      <c r="C258" s="159" t="s">
        <v>277</v>
      </c>
      <c r="D258" s="159" t="s">
        <v>146</v>
      </c>
      <c r="E258" s="160" t="s">
        <v>278</v>
      </c>
      <c r="F258" s="161" t="s">
        <v>279</v>
      </c>
      <c r="G258" s="162" t="s">
        <v>280</v>
      </c>
      <c r="H258" s="163">
        <v>1</v>
      </c>
      <c r="I258" s="164"/>
      <c r="J258" s="165">
        <f>ROUND(I258*H258,2)</f>
        <v>0</v>
      </c>
      <c r="K258" s="161" t="s">
        <v>1</v>
      </c>
      <c r="L258" s="32"/>
      <c r="M258" s="166" t="s">
        <v>1</v>
      </c>
      <c r="N258" s="167" t="s">
        <v>40</v>
      </c>
      <c r="O258" s="55"/>
      <c r="P258" s="168">
        <f>O258*H258</f>
        <v>0</v>
      </c>
      <c r="Q258" s="168">
        <v>0</v>
      </c>
      <c r="R258" s="168">
        <f>Q258*H258</f>
        <v>0</v>
      </c>
      <c r="S258" s="168">
        <v>0</v>
      </c>
      <c r="T258" s="169">
        <f>S258*H258</f>
        <v>0</v>
      </c>
      <c r="AR258" s="170" t="s">
        <v>151</v>
      </c>
      <c r="AT258" s="170" t="s">
        <v>146</v>
      </c>
      <c r="AU258" s="170" t="s">
        <v>85</v>
      </c>
      <c r="AY258" s="17" t="s">
        <v>144</v>
      </c>
      <c r="BE258" s="171">
        <f>IF(N258="základní",J258,0)</f>
        <v>0</v>
      </c>
      <c r="BF258" s="171">
        <f>IF(N258="snížená",J258,0)</f>
        <v>0</v>
      </c>
      <c r="BG258" s="171">
        <f>IF(N258="zákl. přenesená",J258,0)</f>
        <v>0</v>
      </c>
      <c r="BH258" s="171">
        <f>IF(N258="sníž. přenesená",J258,0)</f>
        <v>0</v>
      </c>
      <c r="BI258" s="171">
        <f>IF(N258="nulová",J258,0)</f>
        <v>0</v>
      </c>
      <c r="BJ258" s="17" t="s">
        <v>83</v>
      </c>
      <c r="BK258" s="171">
        <f>ROUND(I258*H258,2)</f>
        <v>0</v>
      </c>
      <c r="BL258" s="17" t="s">
        <v>151</v>
      </c>
      <c r="BM258" s="170" t="s">
        <v>281</v>
      </c>
    </row>
    <row r="259" spans="2:65" s="12" customFormat="1">
      <c r="B259" s="172"/>
      <c r="D259" s="173" t="s">
        <v>153</v>
      </c>
      <c r="E259" s="174" t="s">
        <v>1</v>
      </c>
      <c r="F259" s="175" t="s">
        <v>83</v>
      </c>
      <c r="H259" s="176">
        <v>1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153</v>
      </c>
      <c r="AU259" s="174" t="s">
        <v>85</v>
      </c>
      <c r="AV259" s="12" t="s">
        <v>85</v>
      </c>
      <c r="AW259" s="12" t="s">
        <v>31</v>
      </c>
      <c r="AX259" s="12" t="s">
        <v>75</v>
      </c>
      <c r="AY259" s="174" t="s">
        <v>144</v>
      </c>
    </row>
    <row r="260" spans="2:65" s="13" customFormat="1">
      <c r="B260" s="181"/>
      <c r="D260" s="173" t="s">
        <v>153</v>
      </c>
      <c r="E260" s="182" t="s">
        <v>1</v>
      </c>
      <c r="F260" s="183" t="s">
        <v>155</v>
      </c>
      <c r="H260" s="184">
        <v>1</v>
      </c>
      <c r="I260" s="185"/>
      <c r="L260" s="181"/>
      <c r="M260" s="186"/>
      <c r="N260" s="187"/>
      <c r="O260" s="187"/>
      <c r="P260" s="187"/>
      <c r="Q260" s="187"/>
      <c r="R260" s="187"/>
      <c r="S260" s="187"/>
      <c r="T260" s="188"/>
      <c r="AT260" s="182" t="s">
        <v>153</v>
      </c>
      <c r="AU260" s="182" t="s">
        <v>85</v>
      </c>
      <c r="AV260" s="13" t="s">
        <v>151</v>
      </c>
      <c r="AW260" s="13" t="s">
        <v>31</v>
      </c>
      <c r="AX260" s="13" t="s">
        <v>83</v>
      </c>
      <c r="AY260" s="182" t="s">
        <v>144</v>
      </c>
    </row>
    <row r="261" spans="2:65" s="1" customFormat="1" ht="16.5" customHeight="1">
      <c r="B261" s="128"/>
      <c r="C261" s="159" t="s">
        <v>7</v>
      </c>
      <c r="D261" s="159" t="s">
        <v>146</v>
      </c>
      <c r="E261" s="160" t="s">
        <v>282</v>
      </c>
      <c r="F261" s="161" t="s">
        <v>283</v>
      </c>
      <c r="G261" s="162" t="s">
        <v>280</v>
      </c>
      <c r="H261" s="163">
        <v>1</v>
      </c>
      <c r="I261" s="164"/>
      <c r="J261" s="165">
        <f>ROUND(I261*H261,2)</f>
        <v>0</v>
      </c>
      <c r="K261" s="161" t="s">
        <v>1</v>
      </c>
      <c r="L261" s="32"/>
      <c r="M261" s="166" t="s">
        <v>1</v>
      </c>
      <c r="N261" s="167" t="s">
        <v>40</v>
      </c>
      <c r="O261" s="55"/>
      <c r="P261" s="168">
        <f>O261*H261</f>
        <v>0</v>
      </c>
      <c r="Q261" s="168">
        <v>0</v>
      </c>
      <c r="R261" s="168">
        <f>Q261*H261</f>
        <v>0</v>
      </c>
      <c r="S261" s="168">
        <v>0</v>
      </c>
      <c r="T261" s="169">
        <f>S261*H261</f>
        <v>0</v>
      </c>
      <c r="AR261" s="170" t="s">
        <v>151</v>
      </c>
      <c r="AT261" s="170" t="s">
        <v>146</v>
      </c>
      <c r="AU261" s="170" t="s">
        <v>85</v>
      </c>
      <c r="AY261" s="17" t="s">
        <v>144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7" t="s">
        <v>83</v>
      </c>
      <c r="BK261" s="171">
        <f>ROUND(I261*H261,2)</f>
        <v>0</v>
      </c>
      <c r="BL261" s="17" t="s">
        <v>151</v>
      </c>
      <c r="BM261" s="170" t="s">
        <v>284</v>
      </c>
    </row>
    <row r="262" spans="2:65" s="12" customFormat="1">
      <c r="B262" s="172"/>
      <c r="D262" s="173" t="s">
        <v>153</v>
      </c>
      <c r="E262" s="174" t="s">
        <v>1</v>
      </c>
      <c r="F262" s="175" t="s">
        <v>83</v>
      </c>
      <c r="H262" s="176">
        <v>1</v>
      </c>
      <c r="I262" s="177"/>
      <c r="L262" s="172"/>
      <c r="M262" s="178"/>
      <c r="N262" s="179"/>
      <c r="O262" s="179"/>
      <c r="P262" s="179"/>
      <c r="Q262" s="179"/>
      <c r="R262" s="179"/>
      <c r="S262" s="179"/>
      <c r="T262" s="180"/>
      <c r="AT262" s="174" t="s">
        <v>153</v>
      </c>
      <c r="AU262" s="174" t="s">
        <v>85</v>
      </c>
      <c r="AV262" s="12" t="s">
        <v>85</v>
      </c>
      <c r="AW262" s="12" t="s">
        <v>31</v>
      </c>
      <c r="AX262" s="12" t="s">
        <v>75</v>
      </c>
      <c r="AY262" s="174" t="s">
        <v>144</v>
      </c>
    </row>
    <row r="263" spans="2:65" s="13" customFormat="1">
      <c r="B263" s="181"/>
      <c r="D263" s="173" t="s">
        <v>153</v>
      </c>
      <c r="E263" s="182" t="s">
        <v>1</v>
      </c>
      <c r="F263" s="183" t="s">
        <v>155</v>
      </c>
      <c r="H263" s="184">
        <v>1</v>
      </c>
      <c r="I263" s="185"/>
      <c r="L263" s="181"/>
      <c r="M263" s="186"/>
      <c r="N263" s="187"/>
      <c r="O263" s="187"/>
      <c r="P263" s="187"/>
      <c r="Q263" s="187"/>
      <c r="R263" s="187"/>
      <c r="S263" s="187"/>
      <c r="T263" s="188"/>
      <c r="AT263" s="182" t="s">
        <v>153</v>
      </c>
      <c r="AU263" s="182" t="s">
        <v>85</v>
      </c>
      <c r="AV263" s="13" t="s">
        <v>151</v>
      </c>
      <c r="AW263" s="13" t="s">
        <v>31</v>
      </c>
      <c r="AX263" s="13" t="s">
        <v>83</v>
      </c>
      <c r="AY263" s="182" t="s">
        <v>144</v>
      </c>
    </row>
    <row r="264" spans="2:65" s="1" customFormat="1" ht="16.5" customHeight="1">
      <c r="B264" s="128"/>
      <c r="C264" s="159" t="s">
        <v>285</v>
      </c>
      <c r="D264" s="159" t="s">
        <v>146</v>
      </c>
      <c r="E264" s="160" t="s">
        <v>286</v>
      </c>
      <c r="F264" s="161" t="s">
        <v>287</v>
      </c>
      <c r="G264" s="162" t="s">
        <v>181</v>
      </c>
      <c r="H264" s="163">
        <v>22</v>
      </c>
      <c r="I264" s="164"/>
      <c r="J264" s="165">
        <f>ROUND(I264*H264,2)</f>
        <v>0</v>
      </c>
      <c r="K264" s="161" t="s">
        <v>1</v>
      </c>
      <c r="L264" s="32"/>
      <c r="M264" s="166" t="s">
        <v>1</v>
      </c>
      <c r="N264" s="167" t="s">
        <v>40</v>
      </c>
      <c r="O264" s="55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AR264" s="170" t="s">
        <v>151</v>
      </c>
      <c r="AT264" s="170" t="s">
        <v>146</v>
      </c>
      <c r="AU264" s="170" t="s">
        <v>85</v>
      </c>
      <c r="AY264" s="17" t="s">
        <v>144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7" t="s">
        <v>83</v>
      </c>
      <c r="BK264" s="171">
        <f>ROUND(I264*H264,2)</f>
        <v>0</v>
      </c>
      <c r="BL264" s="17" t="s">
        <v>151</v>
      </c>
      <c r="BM264" s="170" t="s">
        <v>288</v>
      </c>
    </row>
    <row r="265" spans="2:65" s="12" customFormat="1">
      <c r="B265" s="172"/>
      <c r="D265" s="173" t="s">
        <v>153</v>
      </c>
      <c r="E265" s="174" t="s">
        <v>1</v>
      </c>
      <c r="F265" s="175" t="s">
        <v>285</v>
      </c>
      <c r="H265" s="176">
        <v>22</v>
      </c>
      <c r="I265" s="177"/>
      <c r="L265" s="172"/>
      <c r="M265" s="178"/>
      <c r="N265" s="179"/>
      <c r="O265" s="179"/>
      <c r="P265" s="179"/>
      <c r="Q265" s="179"/>
      <c r="R265" s="179"/>
      <c r="S265" s="179"/>
      <c r="T265" s="180"/>
      <c r="AT265" s="174" t="s">
        <v>153</v>
      </c>
      <c r="AU265" s="174" t="s">
        <v>85</v>
      </c>
      <c r="AV265" s="12" t="s">
        <v>85</v>
      </c>
      <c r="AW265" s="12" t="s">
        <v>31</v>
      </c>
      <c r="AX265" s="12" t="s">
        <v>75</v>
      </c>
      <c r="AY265" s="174" t="s">
        <v>144</v>
      </c>
    </row>
    <row r="266" spans="2:65" s="13" customFormat="1">
      <c r="B266" s="181"/>
      <c r="D266" s="173" t="s">
        <v>153</v>
      </c>
      <c r="E266" s="182" t="s">
        <v>1</v>
      </c>
      <c r="F266" s="183" t="s">
        <v>155</v>
      </c>
      <c r="H266" s="184">
        <v>22</v>
      </c>
      <c r="I266" s="185"/>
      <c r="L266" s="181"/>
      <c r="M266" s="186"/>
      <c r="N266" s="187"/>
      <c r="O266" s="187"/>
      <c r="P266" s="187"/>
      <c r="Q266" s="187"/>
      <c r="R266" s="187"/>
      <c r="S266" s="187"/>
      <c r="T266" s="188"/>
      <c r="AT266" s="182" t="s">
        <v>153</v>
      </c>
      <c r="AU266" s="182" t="s">
        <v>85</v>
      </c>
      <c r="AV266" s="13" t="s">
        <v>151</v>
      </c>
      <c r="AW266" s="13" t="s">
        <v>31</v>
      </c>
      <c r="AX266" s="13" t="s">
        <v>83</v>
      </c>
      <c r="AY266" s="182" t="s">
        <v>144</v>
      </c>
    </row>
    <row r="267" spans="2:65" s="1" customFormat="1" ht="16.5" customHeight="1">
      <c r="B267" s="128"/>
      <c r="C267" s="159" t="s">
        <v>289</v>
      </c>
      <c r="D267" s="159" t="s">
        <v>146</v>
      </c>
      <c r="E267" s="160" t="s">
        <v>290</v>
      </c>
      <c r="F267" s="161" t="s">
        <v>291</v>
      </c>
      <c r="G267" s="162" t="s">
        <v>181</v>
      </c>
      <c r="H267" s="163">
        <v>16</v>
      </c>
      <c r="I267" s="164"/>
      <c r="J267" s="165">
        <f>ROUND(I267*H267,2)</f>
        <v>0</v>
      </c>
      <c r="K267" s="161" t="s">
        <v>1</v>
      </c>
      <c r="L267" s="32"/>
      <c r="M267" s="166" t="s">
        <v>1</v>
      </c>
      <c r="N267" s="167" t="s">
        <v>40</v>
      </c>
      <c r="O267" s="55"/>
      <c r="P267" s="168">
        <f>O267*H267</f>
        <v>0</v>
      </c>
      <c r="Q267" s="168">
        <v>0</v>
      </c>
      <c r="R267" s="168">
        <f>Q267*H267</f>
        <v>0</v>
      </c>
      <c r="S267" s="168">
        <v>0</v>
      </c>
      <c r="T267" s="169">
        <f>S267*H267</f>
        <v>0</v>
      </c>
      <c r="AR267" s="170" t="s">
        <v>151</v>
      </c>
      <c r="AT267" s="170" t="s">
        <v>146</v>
      </c>
      <c r="AU267" s="170" t="s">
        <v>85</v>
      </c>
      <c r="AY267" s="17" t="s">
        <v>144</v>
      </c>
      <c r="BE267" s="171">
        <f>IF(N267="základní",J267,0)</f>
        <v>0</v>
      </c>
      <c r="BF267" s="171">
        <f>IF(N267="snížená",J267,0)</f>
        <v>0</v>
      </c>
      <c r="BG267" s="171">
        <f>IF(N267="zákl. přenesená",J267,0)</f>
        <v>0</v>
      </c>
      <c r="BH267" s="171">
        <f>IF(N267="sníž. přenesená",J267,0)</f>
        <v>0</v>
      </c>
      <c r="BI267" s="171">
        <f>IF(N267="nulová",J267,0)</f>
        <v>0</v>
      </c>
      <c r="BJ267" s="17" t="s">
        <v>83</v>
      </c>
      <c r="BK267" s="171">
        <f>ROUND(I267*H267,2)</f>
        <v>0</v>
      </c>
      <c r="BL267" s="17" t="s">
        <v>151</v>
      </c>
      <c r="BM267" s="170" t="s">
        <v>292</v>
      </c>
    </row>
    <row r="268" spans="2:65" s="12" customFormat="1">
      <c r="B268" s="172"/>
      <c r="D268" s="173" t="s">
        <v>153</v>
      </c>
      <c r="E268" s="174" t="s">
        <v>1</v>
      </c>
      <c r="F268" s="175" t="s">
        <v>256</v>
      </c>
      <c r="H268" s="176">
        <v>16</v>
      </c>
      <c r="I268" s="177"/>
      <c r="L268" s="172"/>
      <c r="M268" s="178"/>
      <c r="N268" s="179"/>
      <c r="O268" s="179"/>
      <c r="P268" s="179"/>
      <c r="Q268" s="179"/>
      <c r="R268" s="179"/>
      <c r="S268" s="179"/>
      <c r="T268" s="180"/>
      <c r="AT268" s="174" t="s">
        <v>153</v>
      </c>
      <c r="AU268" s="174" t="s">
        <v>85</v>
      </c>
      <c r="AV268" s="12" t="s">
        <v>85</v>
      </c>
      <c r="AW268" s="12" t="s">
        <v>31</v>
      </c>
      <c r="AX268" s="12" t="s">
        <v>75</v>
      </c>
      <c r="AY268" s="174" t="s">
        <v>144</v>
      </c>
    </row>
    <row r="269" spans="2:65" s="13" customFormat="1">
      <c r="B269" s="181"/>
      <c r="D269" s="173" t="s">
        <v>153</v>
      </c>
      <c r="E269" s="182" t="s">
        <v>1</v>
      </c>
      <c r="F269" s="183" t="s">
        <v>155</v>
      </c>
      <c r="H269" s="184">
        <v>16</v>
      </c>
      <c r="I269" s="185"/>
      <c r="L269" s="181"/>
      <c r="M269" s="186"/>
      <c r="N269" s="187"/>
      <c r="O269" s="187"/>
      <c r="P269" s="187"/>
      <c r="Q269" s="187"/>
      <c r="R269" s="187"/>
      <c r="S269" s="187"/>
      <c r="T269" s="188"/>
      <c r="AT269" s="182" t="s">
        <v>153</v>
      </c>
      <c r="AU269" s="182" t="s">
        <v>85</v>
      </c>
      <c r="AV269" s="13" t="s">
        <v>151</v>
      </c>
      <c r="AW269" s="13" t="s">
        <v>31</v>
      </c>
      <c r="AX269" s="13" t="s">
        <v>83</v>
      </c>
      <c r="AY269" s="182" t="s">
        <v>144</v>
      </c>
    </row>
    <row r="270" spans="2:65" s="1" customFormat="1" ht="24" customHeight="1">
      <c r="B270" s="128"/>
      <c r="C270" s="159" t="s">
        <v>293</v>
      </c>
      <c r="D270" s="159" t="s">
        <v>146</v>
      </c>
      <c r="E270" s="160" t="s">
        <v>294</v>
      </c>
      <c r="F270" s="161" t="s">
        <v>295</v>
      </c>
      <c r="G270" s="162" t="s">
        <v>296</v>
      </c>
      <c r="H270" s="163">
        <v>246</v>
      </c>
      <c r="I270" s="164"/>
      <c r="J270" s="165">
        <f>ROUND(I270*H270,2)</f>
        <v>0</v>
      </c>
      <c r="K270" s="161" t="s">
        <v>150</v>
      </c>
      <c r="L270" s="32"/>
      <c r="M270" s="166" t="s">
        <v>1</v>
      </c>
      <c r="N270" s="167" t="s">
        <v>40</v>
      </c>
      <c r="O270" s="55"/>
      <c r="P270" s="168">
        <f>O270*H270</f>
        <v>0</v>
      </c>
      <c r="Q270" s="168">
        <v>0</v>
      </c>
      <c r="R270" s="168">
        <f>Q270*H270</f>
        <v>0</v>
      </c>
      <c r="S270" s="168">
        <v>2E-3</v>
      </c>
      <c r="T270" s="169">
        <f>S270*H270</f>
        <v>0.49199999999999999</v>
      </c>
      <c r="AR270" s="170" t="s">
        <v>151</v>
      </c>
      <c r="AT270" s="170" t="s">
        <v>146</v>
      </c>
      <c r="AU270" s="170" t="s">
        <v>85</v>
      </c>
      <c r="AY270" s="17" t="s">
        <v>144</v>
      </c>
      <c r="BE270" s="171">
        <f>IF(N270="základní",J270,0)</f>
        <v>0</v>
      </c>
      <c r="BF270" s="171">
        <f>IF(N270="snížená",J270,0)</f>
        <v>0</v>
      </c>
      <c r="BG270" s="171">
        <f>IF(N270="zákl. přenesená",J270,0)</f>
        <v>0</v>
      </c>
      <c r="BH270" s="171">
        <f>IF(N270="sníž. přenesená",J270,0)</f>
        <v>0</v>
      </c>
      <c r="BI270" s="171">
        <f>IF(N270="nulová",J270,0)</f>
        <v>0</v>
      </c>
      <c r="BJ270" s="17" t="s">
        <v>83</v>
      </c>
      <c r="BK270" s="171">
        <f>ROUND(I270*H270,2)</f>
        <v>0</v>
      </c>
      <c r="BL270" s="17" t="s">
        <v>151</v>
      </c>
      <c r="BM270" s="170" t="s">
        <v>297</v>
      </c>
    </row>
    <row r="271" spans="2:65" s="14" customFormat="1">
      <c r="B271" s="189"/>
      <c r="D271" s="173" t="s">
        <v>153</v>
      </c>
      <c r="E271" s="190" t="s">
        <v>1</v>
      </c>
      <c r="F271" s="191" t="s">
        <v>231</v>
      </c>
      <c r="H271" s="190" t="s">
        <v>1</v>
      </c>
      <c r="I271" s="192"/>
      <c r="L271" s="189"/>
      <c r="M271" s="193"/>
      <c r="N271" s="194"/>
      <c r="O271" s="194"/>
      <c r="P271" s="194"/>
      <c r="Q271" s="194"/>
      <c r="R271" s="194"/>
      <c r="S271" s="194"/>
      <c r="T271" s="195"/>
      <c r="AT271" s="190" t="s">
        <v>153</v>
      </c>
      <c r="AU271" s="190" t="s">
        <v>85</v>
      </c>
      <c r="AV271" s="14" t="s">
        <v>83</v>
      </c>
      <c r="AW271" s="14" t="s">
        <v>31</v>
      </c>
      <c r="AX271" s="14" t="s">
        <v>75</v>
      </c>
      <c r="AY271" s="190" t="s">
        <v>144</v>
      </c>
    </row>
    <row r="272" spans="2:65" s="12" customFormat="1">
      <c r="B272" s="172"/>
      <c r="D272" s="173" t="s">
        <v>153</v>
      </c>
      <c r="E272" s="174" t="s">
        <v>1</v>
      </c>
      <c r="F272" s="175" t="s">
        <v>298</v>
      </c>
      <c r="H272" s="176">
        <v>246</v>
      </c>
      <c r="I272" s="177"/>
      <c r="L272" s="172"/>
      <c r="M272" s="178"/>
      <c r="N272" s="179"/>
      <c r="O272" s="179"/>
      <c r="P272" s="179"/>
      <c r="Q272" s="179"/>
      <c r="R272" s="179"/>
      <c r="S272" s="179"/>
      <c r="T272" s="180"/>
      <c r="AT272" s="174" t="s">
        <v>153</v>
      </c>
      <c r="AU272" s="174" t="s">
        <v>85</v>
      </c>
      <c r="AV272" s="12" t="s">
        <v>85</v>
      </c>
      <c r="AW272" s="12" t="s">
        <v>31</v>
      </c>
      <c r="AX272" s="12" t="s">
        <v>75</v>
      </c>
      <c r="AY272" s="174" t="s">
        <v>144</v>
      </c>
    </row>
    <row r="273" spans="2:65" s="13" customFormat="1">
      <c r="B273" s="181"/>
      <c r="D273" s="173" t="s">
        <v>153</v>
      </c>
      <c r="E273" s="182" t="s">
        <v>1</v>
      </c>
      <c r="F273" s="183" t="s">
        <v>155</v>
      </c>
      <c r="H273" s="184">
        <v>246</v>
      </c>
      <c r="I273" s="185"/>
      <c r="L273" s="181"/>
      <c r="M273" s="186"/>
      <c r="N273" s="187"/>
      <c r="O273" s="187"/>
      <c r="P273" s="187"/>
      <c r="Q273" s="187"/>
      <c r="R273" s="187"/>
      <c r="S273" s="187"/>
      <c r="T273" s="188"/>
      <c r="AT273" s="182" t="s">
        <v>153</v>
      </c>
      <c r="AU273" s="182" t="s">
        <v>85</v>
      </c>
      <c r="AV273" s="13" t="s">
        <v>151</v>
      </c>
      <c r="AW273" s="13" t="s">
        <v>31</v>
      </c>
      <c r="AX273" s="13" t="s">
        <v>83</v>
      </c>
      <c r="AY273" s="182" t="s">
        <v>144</v>
      </c>
    </row>
    <row r="274" spans="2:65" s="1" customFormat="1" ht="24" customHeight="1">
      <c r="B274" s="128"/>
      <c r="C274" s="159" t="s">
        <v>299</v>
      </c>
      <c r="D274" s="159" t="s">
        <v>146</v>
      </c>
      <c r="E274" s="160" t="s">
        <v>300</v>
      </c>
      <c r="F274" s="161" t="s">
        <v>301</v>
      </c>
      <c r="G274" s="162" t="s">
        <v>296</v>
      </c>
      <c r="H274" s="163">
        <v>2.4</v>
      </c>
      <c r="I274" s="164"/>
      <c r="J274" s="165">
        <f>ROUND(I274*H274,2)</f>
        <v>0</v>
      </c>
      <c r="K274" s="161" t="s">
        <v>150</v>
      </c>
      <c r="L274" s="32"/>
      <c r="M274" s="166" t="s">
        <v>1</v>
      </c>
      <c r="N274" s="167" t="s">
        <v>40</v>
      </c>
      <c r="O274" s="55"/>
      <c r="P274" s="168">
        <f>O274*H274</f>
        <v>0</v>
      </c>
      <c r="Q274" s="168">
        <v>0</v>
      </c>
      <c r="R274" s="168">
        <f>Q274*H274</f>
        <v>0</v>
      </c>
      <c r="S274" s="168">
        <v>4.2000000000000003E-2</v>
      </c>
      <c r="T274" s="169">
        <f>S274*H274</f>
        <v>0.1008</v>
      </c>
      <c r="AR274" s="170" t="s">
        <v>151</v>
      </c>
      <c r="AT274" s="170" t="s">
        <v>146</v>
      </c>
      <c r="AU274" s="170" t="s">
        <v>85</v>
      </c>
      <c r="AY274" s="17" t="s">
        <v>144</v>
      </c>
      <c r="BE274" s="171">
        <f>IF(N274="základní",J274,0)</f>
        <v>0</v>
      </c>
      <c r="BF274" s="171">
        <f>IF(N274="snížená",J274,0)</f>
        <v>0</v>
      </c>
      <c r="BG274" s="171">
        <f>IF(N274="zákl. přenesená",J274,0)</f>
        <v>0</v>
      </c>
      <c r="BH274" s="171">
        <f>IF(N274="sníž. přenesená",J274,0)</f>
        <v>0</v>
      </c>
      <c r="BI274" s="171">
        <f>IF(N274="nulová",J274,0)</f>
        <v>0</v>
      </c>
      <c r="BJ274" s="17" t="s">
        <v>83</v>
      </c>
      <c r="BK274" s="171">
        <f>ROUND(I274*H274,2)</f>
        <v>0</v>
      </c>
      <c r="BL274" s="17" t="s">
        <v>151</v>
      </c>
      <c r="BM274" s="170" t="s">
        <v>302</v>
      </c>
    </row>
    <row r="275" spans="2:65" s="14" customFormat="1">
      <c r="B275" s="189"/>
      <c r="D275" s="173" t="s">
        <v>153</v>
      </c>
      <c r="E275" s="190" t="s">
        <v>1</v>
      </c>
      <c r="F275" s="191" t="s">
        <v>303</v>
      </c>
      <c r="H275" s="190" t="s">
        <v>1</v>
      </c>
      <c r="I275" s="192"/>
      <c r="L275" s="189"/>
      <c r="M275" s="193"/>
      <c r="N275" s="194"/>
      <c r="O275" s="194"/>
      <c r="P275" s="194"/>
      <c r="Q275" s="194"/>
      <c r="R275" s="194"/>
      <c r="S275" s="194"/>
      <c r="T275" s="195"/>
      <c r="AT275" s="190" t="s">
        <v>153</v>
      </c>
      <c r="AU275" s="190" t="s">
        <v>85</v>
      </c>
      <c r="AV275" s="14" t="s">
        <v>83</v>
      </c>
      <c r="AW275" s="14" t="s">
        <v>31</v>
      </c>
      <c r="AX275" s="14" t="s">
        <v>75</v>
      </c>
      <c r="AY275" s="190" t="s">
        <v>144</v>
      </c>
    </row>
    <row r="276" spans="2:65" s="12" customFormat="1">
      <c r="B276" s="172"/>
      <c r="D276" s="173" t="s">
        <v>153</v>
      </c>
      <c r="E276" s="174" t="s">
        <v>1</v>
      </c>
      <c r="F276" s="175" t="s">
        <v>304</v>
      </c>
      <c r="H276" s="176">
        <v>2.4</v>
      </c>
      <c r="I276" s="177"/>
      <c r="L276" s="172"/>
      <c r="M276" s="178"/>
      <c r="N276" s="179"/>
      <c r="O276" s="179"/>
      <c r="P276" s="179"/>
      <c r="Q276" s="179"/>
      <c r="R276" s="179"/>
      <c r="S276" s="179"/>
      <c r="T276" s="180"/>
      <c r="AT276" s="174" t="s">
        <v>153</v>
      </c>
      <c r="AU276" s="174" t="s">
        <v>85</v>
      </c>
      <c r="AV276" s="12" t="s">
        <v>85</v>
      </c>
      <c r="AW276" s="12" t="s">
        <v>31</v>
      </c>
      <c r="AX276" s="12" t="s">
        <v>75</v>
      </c>
      <c r="AY276" s="174" t="s">
        <v>144</v>
      </c>
    </row>
    <row r="277" spans="2:65" s="13" customFormat="1">
      <c r="B277" s="181"/>
      <c r="D277" s="173" t="s">
        <v>153</v>
      </c>
      <c r="E277" s="182" t="s">
        <v>1</v>
      </c>
      <c r="F277" s="183" t="s">
        <v>155</v>
      </c>
      <c r="H277" s="184">
        <v>2.4</v>
      </c>
      <c r="I277" s="185"/>
      <c r="L277" s="181"/>
      <c r="M277" s="186"/>
      <c r="N277" s="187"/>
      <c r="O277" s="187"/>
      <c r="P277" s="187"/>
      <c r="Q277" s="187"/>
      <c r="R277" s="187"/>
      <c r="S277" s="187"/>
      <c r="T277" s="188"/>
      <c r="AT277" s="182" t="s">
        <v>153</v>
      </c>
      <c r="AU277" s="182" t="s">
        <v>85</v>
      </c>
      <c r="AV277" s="13" t="s">
        <v>151</v>
      </c>
      <c r="AW277" s="13" t="s">
        <v>31</v>
      </c>
      <c r="AX277" s="13" t="s">
        <v>83</v>
      </c>
      <c r="AY277" s="182" t="s">
        <v>144</v>
      </c>
    </row>
    <row r="278" spans="2:65" s="1" customFormat="1" ht="24" customHeight="1">
      <c r="B278" s="128"/>
      <c r="C278" s="159" t="s">
        <v>305</v>
      </c>
      <c r="D278" s="159" t="s">
        <v>146</v>
      </c>
      <c r="E278" s="160" t="s">
        <v>306</v>
      </c>
      <c r="F278" s="161" t="s">
        <v>307</v>
      </c>
      <c r="G278" s="162" t="s">
        <v>296</v>
      </c>
      <c r="H278" s="163">
        <v>22</v>
      </c>
      <c r="I278" s="164"/>
      <c r="J278" s="165">
        <f>ROUND(I278*H278,2)</f>
        <v>0</v>
      </c>
      <c r="K278" s="161" t="s">
        <v>150</v>
      </c>
      <c r="L278" s="32"/>
      <c r="M278" s="166" t="s">
        <v>1</v>
      </c>
      <c r="N278" s="167" t="s">
        <v>40</v>
      </c>
      <c r="O278" s="55"/>
      <c r="P278" s="168">
        <f>O278*H278</f>
        <v>0</v>
      </c>
      <c r="Q278" s="168">
        <v>9.6000000000000002E-4</v>
      </c>
      <c r="R278" s="168">
        <f>Q278*H278</f>
        <v>2.112E-2</v>
      </c>
      <c r="S278" s="168">
        <v>3.1E-2</v>
      </c>
      <c r="T278" s="169">
        <f>S278*H278</f>
        <v>0.68199999999999994</v>
      </c>
      <c r="AR278" s="170" t="s">
        <v>151</v>
      </c>
      <c r="AT278" s="170" t="s">
        <v>146</v>
      </c>
      <c r="AU278" s="170" t="s">
        <v>85</v>
      </c>
      <c r="AY278" s="17" t="s">
        <v>144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7" t="s">
        <v>83</v>
      </c>
      <c r="BK278" s="171">
        <f>ROUND(I278*H278,2)</f>
        <v>0</v>
      </c>
      <c r="BL278" s="17" t="s">
        <v>151</v>
      </c>
      <c r="BM278" s="170" t="s">
        <v>308</v>
      </c>
    </row>
    <row r="279" spans="2:65" s="14" customFormat="1" ht="22.5">
      <c r="B279" s="189"/>
      <c r="D279" s="173" t="s">
        <v>153</v>
      </c>
      <c r="E279" s="190" t="s">
        <v>1</v>
      </c>
      <c r="F279" s="191" t="s">
        <v>309</v>
      </c>
      <c r="H279" s="190" t="s">
        <v>1</v>
      </c>
      <c r="I279" s="192"/>
      <c r="L279" s="189"/>
      <c r="M279" s="193"/>
      <c r="N279" s="194"/>
      <c r="O279" s="194"/>
      <c r="P279" s="194"/>
      <c r="Q279" s="194"/>
      <c r="R279" s="194"/>
      <c r="S279" s="194"/>
      <c r="T279" s="195"/>
      <c r="AT279" s="190" t="s">
        <v>153</v>
      </c>
      <c r="AU279" s="190" t="s">
        <v>85</v>
      </c>
      <c r="AV279" s="14" t="s">
        <v>83</v>
      </c>
      <c r="AW279" s="14" t="s">
        <v>31</v>
      </c>
      <c r="AX279" s="14" t="s">
        <v>75</v>
      </c>
      <c r="AY279" s="190" t="s">
        <v>144</v>
      </c>
    </row>
    <row r="280" spans="2:65" s="12" customFormat="1">
      <c r="B280" s="172"/>
      <c r="D280" s="173" t="s">
        <v>153</v>
      </c>
      <c r="E280" s="174" t="s">
        <v>1</v>
      </c>
      <c r="F280" s="175" t="s">
        <v>310</v>
      </c>
      <c r="H280" s="176">
        <v>22</v>
      </c>
      <c r="I280" s="177"/>
      <c r="L280" s="172"/>
      <c r="M280" s="178"/>
      <c r="N280" s="179"/>
      <c r="O280" s="179"/>
      <c r="P280" s="179"/>
      <c r="Q280" s="179"/>
      <c r="R280" s="179"/>
      <c r="S280" s="179"/>
      <c r="T280" s="180"/>
      <c r="AT280" s="174" t="s">
        <v>153</v>
      </c>
      <c r="AU280" s="174" t="s">
        <v>85</v>
      </c>
      <c r="AV280" s="12" t="s">
        <v>85</v>
      </c>
      <c r="AW280" s="12" t="s">
        <v>31</v>
      </c>
      <c r="AX280" s="12" t="s">
        <v>75</v>
      </c>
      <c r="AY280" s="174" t="s">
        <v>144</v>
      </c>
    </row>
    <row r="281" spans="2:65" s="13" customFormat="1">
      <c r="B281" s="181"/>
      <c r="D281" s="173" t="s">
        <v>153</v>
      </c>
      <c r="E281" s="182" t="s">
        <v>1</v>
      </c>
      <c r="F281" s="183" t="s">
        <v>155</v>
      </c>
      <c r="H281" s="184">
        <v>22</v>
      </c>
      <c r="I281" s="185"/>
      <c r="L281" s="181"/>
      <c r="M281" s="186"/>
      <c r="N281" s="187"/>
      <c r="O281" s="187"/>
      <c r="P281" s="187"/>
      <c r="Q281" s="187"/>
      <c r="R281" s="187"/>
      <c r="S281" s="187"/>
      <c r="T281" s="188"/>
      <c r="AT281" s="182" t="s">
        <v>153</v>
      </c>
      <c r="AU281" s="182" t="s">
        <v>85</v>
      </c>
      <c r="AV281" s="13" t="s">
        <v>151</v>
      </c>
      <c r="AW281" s="13" t="s">
        <v>31</v>
      </c>
      <c r="AX281" s="13" t="s">
        <v>83</v>
      </c>
      <c r="AY281" s="182" t="s">
        <v>144</v>
      </c>
    </row>
    <row r="282" spans="2:65" s="11" customFormat="1" ht="22.9" customHeight="1">
      <c r="B282" s="146"/>
      <c r="D282" s="147" t="s">
        <v>74</v>
      </c>
      <c r="E282" s="157" t="s">
        <v>311</v>
      </c>
      <c r="F282" s="157" t="s">
        <v>312</v>
      </c>
      <c r="I282" s="149"/>
      <c r="J282" s="158">
        <f>BK282</f>
        <v>0</v>
      </c>
      <c r="L282" s="146"/>
      <c r="M282" s="151"/>
      <c r="N282" s="152"/>
      <c r="O282" s="152"/>
      <c r="P282" s="153">
        <f>SUM(P283:P290)</f>
        <v>0</v>
      </c>
      <c r="Q282" s="152"/>
      <c r="R282" s="153">
        <f>SUM(R283:R290)</f>
        <v>0</v>
      </c>
      <c r="S282" s="152"/>
      <c r="T282" s="154">
        <f>SUM(T283:T290)</f>
        <v>0</v>
      </c>
      <c r="AR282" s="147" t="s">
        <v>83</v>
      </c>
      <c r="AT282" s="155" t="s">
        <v>74</v>
      </c>
      <c r="AU282" s="155" t="s">
        <v>83</v>
      </c>
      <c r="AY282" s="147" t="s">
        <v>144</v>
      </c>
      <c r="BK282" s="156">
        <f>SUM(BK283:BK290)</f>
        <v>0</v>
      </c>
    </row>
    <row r="283" spans="2:65" s="1" customFormat="1" ht="24" customHeight="1">
      <c r="B283" s="128"/>
      <c r="C283" s="159" t="s">
        <v>313</v>
      </c>
      <c r="D283" s="159" t="s">
        <v>146</v>
      </c>
      <c r="E283" s="160" t="s">
        <v>314</v>
      </c>
      <c r="F283" s="161" t="s">
        <v>315</v>
      </c>
      <c r="G283" s="162" t="s">
        <v>149</v>
      </c>
      <c r="H283" s="163">
        <v>12.916</v>
      </c>
      <c r="I283" s="164"/>
      <c r="J283" s="165">
        <f>ROUND(I283*H283,2)</f>
        <v>0</v>
      </c>
      <c r="K283" s="161" t="s">
        <v>150</v>
      </c>
      <c r="L283" s="32"/>
      <c r="M283" s="166" t="s">
        <v>1</v>
      </c>
      <c r="N283" s="167" t="s">
        <v>40</v>
      </c>
      <c r="O283" s="55"/>
      <c r="P283" s="168">
        <f>O283*H283</f>
        <v>0</v>
      </c>
      <c r="Q283" s="168">
        <v>0</v>
      </c>
      <c r="R283" s="168">
        <f>Q283*H283</f>
        <v>0</v>
      </c>
      <c r="S283" s="168">
        <v>0</v>
      </c>
      <c r="T283" s="169">
        <f>S283*H283</f>
        <v>0</v>
      </c>
      <c r="AR283" s="170" t="s">
        <v>151</v>
      </c>
      <c r="AT283" s="170" t="s">
        <v>146</v>
      </c>
      <c r="AU283" s="170" t="s">
        <v>85</v>
      </c>
      <c r="AY283" s="17" t="s">
        <v>144</v>
      </c>
      <c r="BE283" s="171">
        <f>IF(N283="základní",J283,0)</f>
        <v>0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17" t="s">
        <v>83</v>
      </c>
      <c r="BK283" s="171">
        <f>ROUND(I283*H283,2)</f>
        <v>0</v>
      </c>
      <c r="BL283" s="17" t="s">
        <v>151</v>
      </c>
      <c r="BM283" s="170" t="s">
        <v>316</v>
      </c>
    </row>
    <row r="284" spans="2:65" s="1" customFormat="1" ht="24" customHeight="1">
      <c r="B284" s="128"/>
      <c r="C284" s="159" t="s">
        <v>317</v>
      </c>
      <c r="D284" s="159" t="s">
        <v>146</v>
      </c>
      <c r="E284" s="160" t="s">
        <v>318</v>
      </c>
      <c r="F284" s="161" t="s">
        <v>319</v>
      </c>
      <c r="G284" s="162" t="s">
        <v>149</v>
      </c>
      <c r="H284" s="163">
        <v>12.916</v>
      </c>
      <c r="I284" s="164"/>
      <c r="J284" s="165">
        <f>ROUND(I284*H284,2)</f>
        <v>0</v>
      </c>
      <c r="K284" s="161" t="s">
        <v>150</v>
      </c>
      <c r="L284" s="32"/>
      <c r="M284" s="166" t="s">
        <v>1</v>
      </c>
      <c r="N284" s="167" t="s">
        <v>40</v>
      </c>
      <c r="O284" s="55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AR284" s="170" t="s">
        <v>151</v>
      </c>
      <c r="AT284" s="170" t="s">
        <v>146</v>
      </c>
      <c r="AU284" s="170" t="s">
        <v>85</v>
      </c>
      <c r="AY284" s="17" t="s">
        <v>144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7" t="s">
        <v>83</v>
      </c>
      <c r="BK284" s="171">
        <f>ROUND(I284*H284,2)</f>
        <v>0</v>
      </c>
      <c r="BL284" s="17" t="s">
        <v>151</v>
      </c>
      <c r="BM284" s="170" t="s">
        <v>320</v>
      </c>
    </row>
    <row r="285" spans="2:65" s="1" customFormat="1" ht="24" customHeight="1">
      <c r="B285" s="128"/>
      <c r="C285" s="159" t="s">
        <v>321</v>
      </c>
      <c r="D285" s="159" t="s">
        <v>146</v>
      </c>
      <c r="E285" s="160" t="s">
        <v>322</v>
      </c>
      <c r="F285" s="161" t="s">
        <v>323</v>
      </c>
      <c r="G285" s="162" t="s">
        <v>149</v>
      </c>
      <c r="H285" s="163">
        <v>258.32</v>
      </c>
      <c r="I285" s="164"/>
      <c r="J285" s="165">
        <f>ROUND(I285*H285,2)</f>
        <v>0</v>
      </c>
      <c r="K285" s="161" t="s">
        <v>150</v>
      </c>
      <c r="L285" s="32"/>
      <c r="M285" s="166" t="s">
        <v>1</v>
      </c>
      <c r="N285" s="167" t="s">
        <v>40</v>
      </c>
      <c r="O285" s="55"/>
      <c r="P285" s="168">
        <f>O285*H285</f>
        <v>0</v>
      </c>
      <c r="Q285" s="168">
        <v>0</v>
      </c>
      <c r="R285" s="168">
        <f>Q285*H285</f>
        <v>0</v>
      </c>
      <c r="S285" s="168">
        <v>0</v>
      </c>
      <c r="T285" s="169">
        <f>S285*H285</f>
        <v>0</v>
      </c>
      <c r="AR285" s="170" t="s">
        <v>151</v>
      </c>
      <c r="AT285" s="170" t="s">
        <v>146</v>
      </c>
      <c r="AU285" s="170" t="s">
        <v>85</v>
      </c>
      <c r="AY285" s="17" t="s">
        <v>144</v>
      </c>
      <c r="BE285" s="171">
        <f>IF(N285="základní",J285,0)</f>
        <v>0</v>
      </c>
      <c r="BF285" s="171">
        <f>IF(N285="snížená",J285,0)</f>
        <v>0</v>
      </c>
      <c r="BG285" s="171">
        <f>IF(N285="zákl. přenesená",J285,0)</f>
        <v>0</v>
      </c>
      <c r="BH285" s="171">
        <f>IF(N285="sníž. přenesená",J285,0)</f>
        <v>0</v>
      </c>
      <c r="BI285" s="171">
        <f>IF(N285="nulová",J285,0)</f>
        <v>0</v>
      </c>
      <c r="BJ285" s="17" t="s">
        <v>83</v>
      </c>
      <c r="BK285" s="171">
        <f>ROUND(I285*H285,2)</f>
        <v>0</v>
      </c>
      <c r="BL285" s="17" t="s">
        <v>151</v>
      </c>
      <c r="BM285" s="170" t="s">
        <v>324</v>
      </c>
    </row>
    <row r="286" spans="2:65" s="12" customFormat="1">
      <c r="B286" s="172"/>
      <c r="D286" s="173" t="s">
        <v>153</v>
      </c>
      <c r="F286" s="175" t="s">
        <v>325</v>
      </c>
      <c r="H286" s="176">
        <v>258.32</v>
      </c>
      <c r="I286" s="177"/>
      <c r="L286" s="172"/>
      <c r="M286" s="178"/>
      <c r="N286" s="179"/>
      <c r="O286" s="179"/>
      <c r="P286" s="179"/>
      <c r="Q286" s="179"/>
      <c r="R286" s="179"/>
      <c r="S286" s="179"/>
      <c r="T286" s="180"/>
      <c r="AT286" s="174" t="s">
        <v>153</v>
      </c>
      <c r="AU286" s="174" t="s">
        <v>85</v>
      </c>
      <c r="AV286" s="12" t="s">
        <v>85</v>
      </c>
      <c r="AW286" s="12" t="s">
        <v>3</v>
      </c>
      <c r="AX286" s="12" t="s">
        <v>83</v>
      </c>
      <c r="AY286" s="174" t="s">
        <v>144</v>
      </c>
    </row>
    <row r="287" spans="2:65" s="1" customFormat="1" ht="36" customHeight="1">
      <c r="B287" s="128"/>
      <c r="C287" s="159" t="s">
        <v>326</v>
      </c>
      <c r="D287" s="159" t="s">
        <v>146</v>
      </c>
      <c r="E287" s="160" t="s">
        <v>327</v>
      </c>
      <c r="F287" s="161" t="s">
        <v>328</v>
      </c>
      <c r="G287" s="162" t="s">
        <v>149</v>
      </c>
      <c r="H287" s="163">
        <v>7.4999999999999997E-2</v>
      </c>
      <c r="I287" s="164"/>
      <c r="J287" s="165">
        <f>ROUND(I287*H287,2)</f>
        <v>0</v>
      </c>
      <c r="K287" s="161" t="s">
        <v>150</v>
      </c>
      <c r="L287" s="32"/>
      <c r="M287" s="166" t="s">
        <v>1</v>
      </c>
      <c r="N287" s="167" t="s">
        <v>40</v>
      </c>
      <c r="O287" s="55"/>
      <c r="P287" s="168">
        <f>O287*H287</f>
        <v>0</v>
      </c>
      <c r="Q287" s="168">
        <v>0</v>
      </c>
      <c r="R287" s="168">
        <f>Q287*H287</f>
        <v>0</v>
      </c>
      <c r="S287" s="168">
        <v>0</v>
      </c>
      <c r="T287" s="169">
        <f>S287*H287</f>
        <v>0</v>
      </c>
      <c r="AR287" s="170" t="s">
        <v>151</v>
      </c>
      <c r="AT287" s="170" t="s">
        <v>146</v>
      </c>
      <c r="AU287" s="170" t="s">
        <v>85</v>
      </c>
      <c r="AY287" s="17" t="s">
        <v>144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83</v>
      </c>
      <c r="BK287" s="171">
        <f>ROUND(I287*H287,2)</f>
        <v>0</v>
      </c>
      <c r="BL287" s="17" t="s">
        <v>151</v>
      </c>
      <c r="BM287" s="170" t="s">
        <v>329</v>
      </c>
    </row>
    <row r="288" spans="2:65" s="12" customFormat="1">
      <c r="B288" s="172"/>
      <c r="D288" s="173" t="s">
        <v>153</v>
      </c>
      <c r="E288" s="174" t="s">
        <v>1</v>
      </c>
      <c r="F288" s="175" t="s">
        <v>330</v>
      </c>
      <c r="H288" s="176">
        <v>7.4999999999999997E-2</v>
      </c>
      <c r="I288" s="177"/>
      <c r="L288" s="172"/>
      <c r="M288" s="178"/>
      <c r="N288" s="179"/>
      <c r="O288" s="179"/>
      <c r="P288" s="179"/>
      <c r="Q288" s="179"/>
      <c r="R288" s="179"/>
      <c r="S288" s="179"/>
      <c r="T288" s="180"/>
      <c r="AT288" s="174" t="s">
        <v>153</v>
      </c>
      <c r="AU288" s="174" t="s">
        <v>85</v>
      </c>
      <c r="AV288" s="12" t="s">
        <v>85</v>
      </c>
      <c r="AW288" s="12" t="s">
        <v>31</v>
      </c>
      <c r="AX288" s="12" t="s">
        <v>75</v>
      </c>
      <c r="AY288" s="174" t="s">
        <v>144</v>
      </c>
    </row>
    <row r="289" spans="2:65" s="13" customFormat="1">
      <c r="B289" s="181"/>
      <c r="D289" s="173" t="s">
        <v>153</v>
      </c>
      <c r="E289" s="182" t="s">
        <v>1</v>
      </c>
      <c r="F289" s="183" t="s">
        <v>155</v>
      </c>
      <c r="H289" s="184">
        <v>7.4999999999999997E-2</v>
      </c>
      <c r="I289" s="185"/>
      <c r="L289" s="181"/>
      <c r="M289" s="186"/>
      <c r="N289" s="187"/>
      <c r="O289" s="187"/>
      <c r="P289" s="187"/>
      <c r="Q289" s="187"/>
      <c r="R289" s="187"/>
      <c r="S289" s="187"/>
      <c r="T289" s="188"/>
      <c r="AT289" s="182" t="s">
        <v>153</v>
      </c>
      <c r="AU289" s="182" t="s">
        <v>85</v>
      </c>
      <c r="AV289" s="13" t="s">
        <v>151</v>
      </c>
      <c r="AW289" s="13" t="s">
        <v>31</v>
      </c>
      <c r="AX289" s="13" t="s">
        <v>83</v>
      </c>
      <c r="AY289" s="182" t="s">
        <v>144</v>
      </c>
    </row>
    <row r="290" spans="2:65" s="1" customFormat="1" ht="24" customHeight="1">
      <c r="B290" s="128"/>
      <c r="C290" s="159" t="s">
        <v>331</v>
      </c>
      <c r="D290" s="159" t="s">
        <v>146</v>
      </c>
      <c r="E290" s="160" t="s">
        <v>332</v>
      </c>
      <c r="F290" s="161" t="s">
        <v>333</v>
      </c>
      <c r="G290" s="162" t="s">
        <v>149</v>
      </c>
      <c r="H290" s="163">
        <v>12.916</v>
      </c>
      <c r="I290" s="164"/>
      <c r="J290" s="165">
        <f>ROUND(I290*H290,2)</f>
        <v>0</v>
      </c>
      <c r="K290" s="161" t="s">
        <v>150</v>
      </c>
      <c r="L290" s="32"/>
      <c r="M290" s="166" t="s">
        <v>1</v>
      </c>
      <c r="N290" s="167" t="s">
        <v>40</v>
      </c>
      <c r="O290" s="55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AR290" s="170" t="s">
        <v>151</v>
      </c>
      <c r="AT290" s="170" t="s">
        <v>146</v>
      </c>
      <c r="AU290" s="170" t="s">
        <v>85</v>
      </c>
      <c r="AY290" s="17" t="s">
        <v>144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7" t="s">
        <v>83</v>
      </c>
      <c r="BK290" s="171">
        <f>ROUND(I290*H290,2)</f>
        <v>0</v>
      </c>
      <c r="BL290" s="17" t="s">
        <v>151</v>
      </c>
      <c r="BM290" s="170" t="s">
        <v>334</v>
      </c>
    </row>
    <row r="291" spans="2:65" s="11" customFormat="1" ht="22.9" customHeight="1">
      <c r="B291" s="146"/>
      <c r="D291" s="147" t="s">
        <v>74</v>
      </c>
      <c r="E291" s="157" t="s">
        <v>335</v>
      </c>
      <c r="F291" s="157" t="s">
        <v>336</v>
      </c>
      <c r="I291" s="149"/>
      <c r="J291" s="158">
        <f>BK291</f>
        <v>0</v>
      </c>
      <c r="L291" s="146"/>
      <c r="M291" s="151"/>
      <c r="N291" s="152"/>
      <c r="O291" s="152"/>
      <c r="P291" s="153">
        <f>P292</f>
        <v>0</v>
      </c>
      <c r="Q291" s="152"/>
      <c r="R291" s="153">
        <f>R292</f>
        <v>0</v>
      </c>
      <c r="S291" s="152"/>
      <c r="T291" s="154">
        <f>T292</f>
        <v>0</v>
      </c>
      <c r="AR291" s="147" t="s">
        <v>83</v>
      </c>
      <c r="AT291" s="155" t="s">
        <v>74</v>
      </c>
      <c r="AU291" s="155" t="s">
        <v>83</v>
      </c>
      <c r="AY291" s="147" t="s">
        <v>144</v>
      </c>
      <c r="BK291" s="156">
        <f>BK292</f>
        <v>0</v>
      </c>
    </row>
    <row r="292" spans="2:65" s="1" customFormat="1" ht="16.5" customHeight="1">
      <c r="B292" s="128"/>
      <c r="C292" s="159" t="s">
        <v>337</v>
      </c>
      <c r="D292" s="159" t="s">
        <v>146</v>
      </c>
      <c r="E292" s="160" t="s">
        <v>338</v>
      </c>
      <c r="F292" s="161" t="s">
        <v>339</v>
      </c>
      <c r="G292" s="162" t="s">
        <v>149</v>
      </c>
      <c r="H292" s="163">
        <v>12.792999999999999</v>
      </c>
      <c r="I292" s="164"/>
      <c r="J292" s="165">
        <f>ROUND(I292*H292,2)</f>
        <v>0</v>
      </c>
      <c r="K292" s="161" t="s">
        <v>150</v>
      </c>
      <c r="L292" s="32"/>
      <c r="M292" s="166" t="s">
        <v>1</v>
      </c>
      <c r="N292" s="167" t="s">
        <v>40</v>
      </c>
      <c r="O292" s="55"/>
      <c r="P292" s="168">
        <f>O292*H292</f>
        <v>0</v>
      </c>
      <c r="Q292" s="168">
        <v>0</v>
      </c>
      <c r="R292" s="168">
        <f>Q292*H292</f>
        <v>0</v>
      </c>
      <c r="S292" s="168">
        <v>0</v>
      </c>
      <c r="T292" s="169">
        <f>S292*H292</f>
        <v>0</v>
      </c>
      <c r="AR292" s="170" t="s">
        <v>151</v>
      </c>
      <c r="AT292" s="170" t="s">
        <v>146</v>
      </c>
      <c r="AU292" s="170" t="s">
        <v>85</v>
      </c>
      <c r="AY292" s="17" t="s">
        <v>144</v>
      </c>
      <c r="BE292" s="171">
        <f>IF(N292="základní",J292,0)</f>
        <v>0</v>
      </c>
      <c r="BF292" s="171">
        <f>IF(N292="snížená",J292,0)</f>
        <v>0</v>
      </c>
      <c r="BG292" s="171">
        <f>IF(N292="zákl. přenesená",J292,0)</f>
        <v>0</v>
      </c>
      <c r="BH292" s="171">
        <f>IF(N292="sníž. přenesená",J292,0)</f>
        <v>0</v>
      </c>
      <c r="BI292" s="171">
        <f>IF(N292="nulová",J292,0)</f>
        <v>0</v>
      </c>
      <c r="BJ292" s="17" t="s">
        <v>83</v>
      </c>
      <c r="BK292" s="171">
        <f>ROUND(I292*H292,2)</f>
        <v>0</v>
      </c>
      <c r="BL292" s="17" t="s">
        <v>151</v>
      </c>
      <c r="BM292" s="170" t="s">
        <v>340</v>
      </c>
    </row>
    <row r="293" spans="2:65" s="11" customFormat="1" ht="25.9" customHeight="1">
      <c r="B293" s="146"/>
      <c r="D293" s="147" t="s">
        <v>74</v>
      </c>
      <c r="E293" s="148" t="s">
        <v>341</v>
      </c>
      <c r="F293" s="148" t="s">
        <v>342</v>
      </c>
      <c r="I293" s="149"/>
      <c r="J293" s="150">
        <f>BK293</f>
        <v>0</v>
      </c>
      <c r="L293" s="146"/>
      <c r="M293" s="151"/>
      <c r="N293" s="152"/>
      <c r="O293" s="152"/>
      <c r="P293" s="153">
        <f>P294+P316+P325+P354+P358+P433+P454+P459</f>
        <v>0</v>
      </c>
      <c r="Q293" s="152"/>
      <c r="R293" s="153">
        <f>R294+R316+R325+R354+R358+R433+R454+R459</f>
        <v>7.9191749399999987</v>
      </c>
      <c r="S293" s="152"/>
      <c r="T293" s="154">
        <f>T294+T316+T325+T354+T358+T433+T454+T459</f>
        <v>2.3414999999999999</v>
      </c>
      <c r="AR293" s="147" t="s">
        <v>85</v>
      </c>
      <c r="AT293" s="155" t="s">
        <v>74</v>
      </c>
      <c r="AU293" s="155" t="s">
        <v>75</v>
      </c>
      <c r="AY293" s="147" t="s">
        <v>144</v>
      </c>
      <c r="BK293" s="156">
        <f>BK294+BK316+BK325+BK354+BK358+BK433+BK454+BK459</f>
        <v>0</v>
      </c>
    </row>
    <row r="294" spans="2:65" s="11" customFormat="1" ht="22.9" customHeight="1">
      <c r="B294" s="146"/>
      <c r="D294" s="147" t="s">
        <v>74</v>
      </c>
      <c r="E294" s="157" t="s">
        <v>343</v>
      </c>
      <c r="F294" s="157" t="s">
        <v>344</v>
      </c>
      <c r="I294" s="149"/>
      <c r="J294" s="158">
        <f>BK294</f>
        <v>0</v>
      </c>
      <c r="L294" s="146"/>
      <c r="M294" s="151"/>
      <c r="N294" s="152"/>
      <c r="O294" s="152"/>
      <c r="P294" s="153">
        <f>SUM(P295:P315)</f>
        <v>0</v>
      </c>
      <c r="Q294" s="152"/>
      <c r="R294" s="153">
        <f>SUM(R295:R315)</f>
        <v>0.488512</v>
      </c>
      <c r="S294" s="152"/>
      <c r="T294" s="154">
        <f>SUM(T295:T315)</f>
        <v>7.0000000000000007E-2</v>
      </c>
      <c r="AR294" s="147" t="s">
        <v>85</v>
      </c>
      <c r="AT294" s="155" t="s">
        <v>74</v>
      </c>
      <c r="AU294" s="155" t="s">
        <v>83</v>
      </c>
      <c r="AY294" s="147" t="s">
        <v>144</v>
      </c>
      <c r="BK294" s="156">
        <f>SUM(BK295:BK315)</f>
        <v>0</v>
      </c>
    </row>
    <row r="295" spans="2:65" s="1" customFormat="1" ht="16.5" customHeight="1">
      <c r="B295" s="128"/>
      <c r="C295" s="159" t="s">
        <v>345</v>
      </c>
      <c r="D295" s="159" t="s">
        <v>146</v>
      </c>
      <c r="E295" s="160" t="s">
        <v>346</v>
      </c>
      <c r="F295" s="161" t="s">
        <v>347</v>
      </c>
      <c r="G295" s="162" t="s">
        <v>188</v>
      </c>
      <c r="H295" s="163">
        <v>5</v>
      </c>
      <c r="I295" s="164"/>
      <c r="J295" s="165">
        <f>ROUND(I295*H295,2)</f>
        <v>0</v>
      </c>
      <c r="K295" s="161" t="s">
        <v>150</v>
      </c>
      <c r="L295" s="32"/>
      <c r="M295" s="166" t="s">
        <v>1</v>
      </c>
      <c r="N295" s="167" t="s">
        <v>40</v>
      </c>
      <c r="O295" s="55"/>
      <c r="P295" s="168">
        <f>O295*H295</f>
        <v>0</v>
      </c>
      <c r="Q295" s="168">
        <v>0</v>
      </c>
      <c r="R295" s="168">
        <f>Q295*H295</f>
        <v>0</v>
      </c>
      <c r="S295" s="168">
        <v>1.4E-2</v>
      </c>
      <c r="T295" s="169">
        <f>S295*H295</f>
        <v>7.0000000000000007E-2</v>
      </c>
      <c r="AR295" s="170" t="s">
        <v>256</v>
      </c>
      <c r="AT295" s="170" t="s">
        <v>146</v>
      </c>
      <c r="AU295" s="170" t="s">
        <v>85</v>
      </c>
      <c r="AY295" s="17" t="s">
        <v>144</v>
      </c>
      <c r="BE295" s="171">
        <f>IF(N295="základní",J295,0)</f>
        <v>0</v>
      </c>
      <c r="BF295" s="171">
        <f>IF(N295="snížená",J295,0)</f>
        <v>0</v>
      </c>
      <c r="BG295" s="171">
        <f>IF(N295="zákl. přenesená",J295,0)</f>
        <v>0</v>
      </c>
      <c r="BH295" s="171">
        <f>IF(N295="sníž. přenesená",J295,0)</f>
        <v>0</v>
      </c>
      <c r="BI295" s="171">
        <f>IF(N295="nulová",J295,0)</f>
        <v>0</v>
      </c>
      <c r="BJ295" s="17" t="s">
        <v>83</v>
      </c>
      <c r="BK295" s="171">
        <f>ROUND(I295*H295,2)</f>
        <v>0</v>
      </c>
      <c r="BL295" s="17" t="s">
        <v>256</v>
      </c>
      <c r="BM295" s="170" t="s">
        <v>348</v>
      </c>
    </row>
    <row r="296" spans="2:65" s="14" customFormat="1">
      <c r="B296" s="189"/>
      <c r="D296" s="173" t="s">
        <v>153</v>
      </c>
      <c r="E296" s="190" t="s">
        <v>1</v>
      </c>
      <c r="F296" s="191" t="s">
        <v>349</v>
      </c>
      <c r="H296" s="190" t="s">
        <v>1</v>
      </c>
      <c r="I296" s="192"/>
      <c r="L296" s="189"/>
      <c r="M296" s="193"/>
      <c r="N296" s="194"/>
      <c r="O296" s="194"/>
      <c r="P296" s="194"/>
      <c r="Q296" s="194"/>
      <c r="R296" s="194"/>
      <c r="S296" s="194"/>
      <c r="T296" s="195"/>
      <c r="AT296" s="190" t="s">
        <v>153</v>
      </c>
      <c r="AU296" s="190" t="s">
        <v>85</v>
      </c>
      <c r="AV296" s="14" t="s">
        <v>83</v>
      </c>
      <c r="AW296" s="14" t="s">
        <v>31</v>
      </c>
      <c r="AX296" s="14" t="s">
        <v>75</v>
      </c>
      <c r="AY296" s="190" t="s">
        <v>144</v>
      </c>
    </row>
    <row r="297" spans="2:65" s="12" customFormat="1">
      <c r="B297" s="172"/>
      <c r="D297" s="173" t="s">
        <v>153</v>
      </c>
      <c r="E297" s="174" t="s">
        <v>1</v>
      </c>
      <c r="F297" s="175" t="s">
        <v>350</v>
      </c>
      <c r="H297" s="176">
        <v>5</v>
      </c>
      <c r="I297" s="177"/>
      <c r="L297" s="172"/>
      <c r="M297" s="178"/>
      <c r="N297" s="179"/>
      <c r="O297" s="179"/>
      <c r="P297" s="179"/>
      <c r="Q297" s="179"/>
      <c r="R297" s="179"/>
      <c r="S297" s="179"/>
      <c r="T297" s="180"/>
      <c r="AT297" s="174" t="s">
        <v>153</v>
      </c>
      <c r="AU297" s="174" t="s">
        <v>85</v>
      </c>
      <c r="AV297" s="12" t="s">
        <v>85</v>
      </c>
      <c r="AW297" s="12" t="s">
        <v>31</v>
      </c>
      <c r="AX297" s="12" t="s">
        <v>75</v>
      </c>
      <c r="AY297" s="174" t="s">
        <v>144</v>
      </c>
    </row>
    <row r="298" spans="2:65" s="13" customFormat="1">
      <c r="B298" s="181"/>
      <c r="D298" s="173" t="s">
        <v>153</v>
      </c>
      <c r="E298" s="182" t="s">
        <v>1</v>
      </c>
      <c r="F298" s="183" t="s">
        <v>155</v>
      </c>
      <c r="H298" s="184">
        <v>5</v>
      </c>
      <c r="I298" s="185"/>
      <c r="L298" s="181"/>
      <c r="M298" s="186"/>
      <c r="N298" s="187"/>
      <c r="O298" s="187"/>
      <c r="P298" s="187"/>
      <c r="Q298" s="187"/>
      <c r="R298" s="187"/>
      <c r="S298" s="187"/>
      <c r="T298" s="188"/>
      <c r="AT298" s="182" t="s">
        <v>153</v>
      </c>
      <c r="AU298" s="182" t="s">
        <v>85</v>
      </c>
      <c r="AV298" s="13" t="s">
        <v>151</v>
      </c>
      <c r="AW298" s="13" t="s">
        <v>31</v>
      </c>
      <c r="AX298" s="13" t="s">
        <v>83</v>
      </c>
      <c r="AY298" s="182" t="s">
        <v>144</v>
      </c>
    </row>
    <row r="299" spans="2:65" s="1" customFormat="1" ht="24" customHeight="1">
      <c r="B299" s="128"/>
      <c r="C299" s="159" t="s">
        <v>351</v>
      </c>
      <c r="D299" s="159" t="s">
        <v>146</v>
      </c>
      <c r="E299" s="160" t="s">
        <v>352</v>
      </c>
      <c r="F299" s="161" t="s">
        <v>353</v>
      </c>
      <c r="G299" s="162" t="s">
        <v>188</v>
      </c>
      <c r="H299" s="163">
        <v>71</v>
      </c>
      <c r="I299" s="164"/>
      <c r="J299" s="165">
        <f>ROUND(I299*H299,2)</f>
        <v>0</v>
      </c>
      <c r="K299" s="161" t="s">
        <v>1</v>
      </c>
      <c r="L299" s="32"/>
      <c r="M299" s="166" t="s">
        <v>1</v>
      </c>
      <c r="N299" s="167" t="s">
        <v>40</v>
      </c>
      <c r="O299" s="55"/>
      <c r="P299" s="168">
        <f>O299*H299</f>
        <v>0</v>
      </c>
      <c r="Q299" s="168">
        <v>8.8000000000000003E-4</v>
      </c>
      <c r="R299" s="168">
        <f>Q299*H299</f>
        <v>6.2480000000000001E-2</v>
      </c>
      <c r="S299" s="168">
        <v>0</v>
      </c>
      <c r="T299" s="169">
        <f>S299*H299</f>
        <v>0</v>
      </c>
      <c r="AR299" s="170" t="s">
        <v>256</v>
      </c>
      <c r="AT299" s="170" t="s">
        <v>146</v>
      </c>
      <c r="AU299" s="170" t="s">
        <v>85</v>
      </c>
      <c r="AY299" s="17" t="s">
        <v>144</v>
      </c>
      <c r="BE299" s="171">
        <f>IF(N299="základní",J299,0)</f>
        <v>0</v>
      </c>
      <c r="BF299" s="171">
        <f>IF(N299="snížená",J299,0)</f>
        <v>0</v>
      </c>
      <c r="BG299" s="171">
        <f>IF(N299="zákl. přenesená",J299,0)</f>
        <v>0</v>
      </c>
      <c r="BH299" s="171">
        <f>IF(N299="sníž. přenesená",J299,0)</f>
        <v>0</v>
      </c>
      <c r="BI299" s="171">
        <f>IF(N299="nulová",J299,0)</f>
        <v>0</v>
      </c>
      <c r="BJ299" s="17" t="s">
        <v>83</v>
      </c>
      <c r="BK299" s="171">
        <f>ROUND(I299*H299,2)</f>
        <v>0</v>
      </c>
      <c r="BL299" s="17" t="s">
        <v>256</v>
      </c>
      <c r="BM299" s="170" t="s">
        <v>354</v>
      </c>
    </row>
    <row r="300" spans="2:65" s="14" customFormat="1">
      <c r="B300" s="189"/>
      <c r="D300" s="173" t="s">
        <v>153</v>
      </c>
      <c r="E300" s="190" t="s">
        <v>1</v>
      </c>
      <c r="F300" s="191" t="s">
        <v>349</v>
      </c>
      <c r="H300" s="190" t="s">
        <v>1</v>
      </c>
      <c r="I300" s="192"/>
      <c r="L300" s="189"/>
      <c r="M300" s="193"/>
      <c r="N300" s="194"/>
      <c r="O300" s="194"/>
      <c r="P300" s="194"/>
      <c r="Q300" s="194"/>
      <c r="R300" s="194"/>
      <c r="S300" s="194"/>
      <c r="T300" s="195"/>
      <c r="AT300" s="190" t="s">
        <v>153</v>
      </c>
      <c r="AU300" s="190" t="s">
        <v>85</v>
      </c>
      <c r="AV300" s="14" t="s">
        <v>83</v>
      </c>
      <c r="AW300" s="14" t="s">
        <v>31</v>
      </c>
      <c r="AX300" s="14" t="s">
        <v>75</v>
      </c>
      <c r="AY300" s="190" t="s">
        <v>144</v>
      </c>
    </row>
    <row r="301" spans="2:65" s="12" customFormat="1">
      <c r="B301" s="172"/>
      <c r="D301" s="173" t="s">
        <v>153</v>
      </c>
      <c r="E301" s="174" t="s">
        <v>1</v>
      </c>
      <c r="F301" s="175" t="s">
        <v>355</v>
      </c>
      <c r="H301" s="176">
        <v>50</v>
      </c>
      <c r="I301" s="177"/>
      <c r="L301" s="172"/>
      <c r="M301" s="178"/>
      <c r="N301" s="179"/>
      <c r="O301" s="179"/>
      <c r="P301" s="179"/>
      <c r="Q301" s="179"/>
      <c r="R301" s="179"/>
      <c r="S301" s="179"/>
      <c r="T301" s="180"/>
      <c r="AT301" s="174" t="s">
        <v>153</v>
      </c>
      <c r="AU301" s="174" t="s">
        <v>85</v>
      </c>
      <c r="AV301" s="12" t="s">
        <v>85</v>
      </c>
      <c r="AW301" s="12" t="s">
        <v>31</v>
      </c>
      <c r="AX301" s="12" t="s">
        <v>75</v>
      </c>
      <c r="AY301" s="174" t="s">
        <v>144</v>
      </c>
    </row>
    <row r="302" spans="2:65" s="14" customFormat="1">
      <c r="B302" s="189"/>
      <c r="D302" s="173" t="s">
        <v>153</v>
      </c>
      <c r="E302" s="190" t="s">
        <v>1</v>
      </c>
      <c r="F302" s="191" t="s">
        <v>356</v>
      </c>
      <c r="H302" s="190" t="s">
        <v>1</v>
      </c>
      <c r="I302" s="192"/>
      <c r="L302" s="189"/>
      <c r="M302" s="193"/>
      <c r="N302" s="194"/>
      <c r="O302" s="194"/>
      <c r="P302" s="194"/>
      <c r="Q302" s="194"/>
      <c r="R302" s="194"/>
      <c r="S302" s="194"/>
      <c r="T302" s="195"/>
      <c r="AT302" s="190" t="s">
        <v>153</v>
      </c>
      <c r="AU302" s="190" t="s">
        <v>85</v>
      </c>
      <c r="AV302" s="14" t="s">
        <v>83</v>
      </c>
      <c r="AW302" s="14" t="s">
        <v>31</v>
      </c>
      <c r="AX302" s="14" t="s">
        <v>75</v>
      </c>
      <c r="AY302" s="190" t="s">
        <v>144</v>
      </c>
    </row>
    <row r="303" spans="2:65" s="12" customFormat="1">
      <c r="B303" s="172"/>
      <c r="D303" s="173" t="s">
        <v>153</v>
      </c>
      <c r="E303" s="174" t="s">
        <v>1</v>
      </c>
      <c r="F303" s="175" t="s">
        <v>357</v>
      </c>
      <c r="H303" s="176">
        <v>21</v>
      </c>
      <c r="I303" s="177"/>
      <c r="L303" s="172"/>
      <c r="M303" s="178"/>
      <c r="N303" s="179"/>
      <c r="O303" s="179"/>
      <c r="P303" s="179"/>
      <c r="Q303" s="179"/>
      <c r="R303" s="179"/>
      <c r="S303" s="179"/>
      <c r="T303" s="180"/>
      <c r="AT303" s="174" t="s">
        <v>153</v>
      </c>
      <c r="AU303" s="174" t="s">
        <v>85</v>
      </c>
      <c r="AV303" s="12" t="s">
        <v>85</v>
      </c>
      <c r="AW303" s="12" t="s">
        <v>31</v>
      </c>
      <c r="AX303" s="12" t="s">
        <v>75</v>
      </c>
      <c r="AY303" s="174" t="s">
        <v>144</v>
      </c>
    </row>
    <row r="304" spans="2:65" s="13" customFormat="1">
      <c r="B304" s="181"/>
      <c r="D304" s="173" t="s">
        <v>153</v>
      </c>
      <c r="E304" s="182" t="s">
        <v>1</v>
      </c>
      <c r="F304" s="183" t="s">
        <v>155</v>
      </c>
      <c r="H304" s="184">
        <v>71</v>
      </c>
      <c r="I304" s="185"/>
      <c r="L304" s="181"/>
      <c r="M304" s="186"/>
      <c r="N304" s="187"/>
      <c r="O304" s="187"/>
      <c r="P304" s="187"/>
      <c r="Q304" s="187"/>
      <c r="R304" s="187"/>
      <c r="S304" s="187"/>
      <c r="T304" s="188"/>
      <c r="AT304" s="182" t="s">
        <v>153</v>
      </c>
      <c r="AU304" s="182" t="s">
        <v>85</v>
      </c>
      <c r="AV304" s="13" t="s">
        <v>151</v>
      </c>
      <c r="AW304" s="13" t="s">
        <v>31</v>
      </c>
      <c r="AX304" s="13" t="s">
        <v>83</v>
      </c>
      <c r="AY304" s="182" t="s">
        <v>144</v>
      </c>
    </row>
    <row r="305" spans="2:65" s="1" customFormat="1" ht="16.5" customHeight="1">
      <c r="B305" s="128"/>
      <c r="C305" s="196" t="s">
        <v>358</v>
      </c>
      <c r="D305" s="196" t="s">
        <v>200</v>
      </c>
      <c r="E305" s="197" t="s">
        <v>359</v>
      </c>
      <c r="F305" s="198" t="s">
        <v>360</v>
      </c>
      <c r="G305" s="199" t="s">
        <v>188</v>
      </c>
      <c r="H305" s="200">
        <v>81.650000000000006</v>
      </c>
      <c r="I305" s="201"/>
      <c r="J305" s="202">
        <f>ROUND(I305*H305,2)</f>
        <v>0</v>
      </c>
      <c r="K305" s="198" t="s">
        <v>150</v>
      </c>
      <c r="L305" s="203"/>
      <c r="M305" s="204" t="s">
        <v>1</v>
      </c>
      <c r="N305" s="205" t="s">
        <v>40</v>
      </c>
      <c r="O305" s="55"/>
      <c r="P305" s="168">
        <f>O305*H305</f>
        <v>0</v>
      </c>
      <c r="Q305" s="168">
        <v>3.8800000000000002E-3</v>
      </c>
      <c r="R305" s="168">
        <f>Q305*H305</f>
        <v>0.31680200000000003</v>
      </c>
      <c r="S305" s="168">
        <v>0</v>
      </c>
      <c r="T305" s="169">
        <f>S305*H305</f>
        <v>0</v>
      </c>
      <c r="AR305" s="170" t="s">
        <v>337</v>
      </c>
      <c r="AT305" s="170" t="s">
        <v>200</v>
      </c>
      <c r="AU305" s="170" t="s">
        <v>85</v>
      </c>
      <c r="AY305" s="17" t="s">
        <v>144</v>
      </c>
      <c r="BE305" s="171">
        <f>IF(N305="základní",J305,0)</f>
        <v>0</v>
      </c>
      <c r="BF305" s="171">
        <f>IF(N305="snížená",J305,0)</f>
        <v>0</v>
      </c>
      <c r="BG305" s="171">
        <f>IF(N305="zákl. přenesená",J305,0)</f>
        <v>0</v>
      </c>
      <c r="BH305" s="171">
        <f>IF(N305="sníž. přenesená",J305,0)</f>
        <v>0</v>
      </c>
      <c r="BI305" s="171">
        <f>IF(N305="nulová",J305,0)</f>
        <v>0</v>
      </c>
      <c r="BJ305" s="17" t="s">
        <v>83</v>
      </c>
      <c r="BK305" s="171">
        <f>ROUND(I305*H305,2)</f>
        <v>0</v>
      </c>
      <c r="BL305" s="17" t="s">
        <v>256</v>
      </c>
      <c r="BM305" s="170" t="s">
        <v>361</v>
      </c>
    </row>
    <row r="306" spans="2:65" s="12" customFormat="1">
      <c r="B306" s="172"/>
      <c r="D306" s="173" t="s">
        <v>153</v>
      </c>
      <c r="F306" s="175" t="s">
        <v>362</v>
      </c>
      <c r="H306" s="176">
        <v>81.650000000000006</v>
      </c>
      <c r="I306" s="177"/>
      <c r="L306" s="172"/>
      <c r="M306" s="178"/>
      <c r="N306" s="179"/>
      <c r="O306" s="179"/>
      <c r="P306" s="179"/>
      <c r="Q306" s="179"/>
      <c r="R306" s="179"/>
      <c r="S306" s="179"/>
      <c r="T306" s="180"/>
      <c r="AT306" s="174" t="s">
        <v>153</v>
      </c>
      <c r="AU306" s="174" t="s">
        <v>85</v>
      </c>
      <c r="AV306" s="12" t="s">
        <v>85</v>
      </c>
      <c r="AW306" s="12" t="s">
        <v>3</v>
      </c>
      <c r="AX306" s="12" t="s">
        <v>83</v>
      </c>
      <c r="AY306" s="174" t="s">
        <v>144</v>
      </c>
    </row>
    <row r="307" spans="2:65" s="1" customFormat="1" ht="24" customHeight="1">
      <c r="B307" s="128"/>
      <c r="C307" s="159" t="s">
        <v>363</v>
      </c>
      <c r="D307" s="159" t="s">
        <v>146</v>
      </c>
      <c r="E307" s="160" t="s">
        <v>364</v>
      </c>
      <c r="F307" s="161" t="s">
        <v>365</v>
      </c>
      <c r="G307" s="162" t="s">
        <v>188</v>
      </c>
      <c r="H307" s="163">
        <v>30</v>
      </c>
      <c r="I307" s="164"/>
      <c r="J307" s="165">
        <f>ROUND(I307*H307,2)</f>
        <v>0</v>
      </c>
      <c r="K307" s="161" t="s">
        <v>150</v>
      </c>
      <c r="L307" s="32"/>
      <c r="M307" s="166" t="s">
        <v>1</v>
      </c>
      <c r="N307" s="167" t="s">
        <v>40</v>
      </c>
      <c r="O307" s="55"/>
      <c r="P307" s="168">
        <f>O307*H307</f>
        <v>0</v>
      </c>
      <c r="Q307" s="168">
        <v>7.2000000000000005E-4</v>
      </c>
      <c r="R307" s="168">
        <f>Q307*H307</f>
        <v>2.1600000000000001E-2</v>
      </c>
      <c r="S307" s="168">
        <v>0</v>
      </c>
      <c r="T307" s="169">
        <f>S307*H307</f>
        <v>0</v>
      </c>
      <c r="AR307" s="170" t="s">
        <v>256</v>
      </c>
      <c r="AT307" s="170" t="s">
        <v>146</v>
      </c>
      <c r="AU307" s="170" t="s">
        <v>85</v>
      </c>
      <c r="AY307" s="17" t="s">
        <v>144</v>
      </c>
      <c r="BE307" s="171">
        <f>IF(N307="základní",J307,0)</f>
        <v>0</v>
      </c>
      <c r="BF307" s="171">
        <f>IF(N307="snížená",J307,0)</f>
        <v>0</v>
      </c>
      <c r="BG307" s="171">
        <f>IF(N307="zákl. přenesená",J307,0)</f>
        <v>0</v>
      </c>
      <c r="BH307" s="171">
        <f>IF(N307="sníž. přenesená",J307,0)</f>
        <v>0</v>
      </c>
      <c r="BI307" s="171">
        <f>IF(N307="nulová",J307,0)</f>
        <v>0</v>
      </c>
      <c r="BJ307" s="17" t="s">
        <v>83</v>
      </c>
      <c r="BK307" s="171">
        <f>ROUND(I307*H307,2)</f>
        <v>0</v>
      </c>
      <c r="BL307" s="17" t="s">
        <v>256</v>
      </c>
      <c r="BM307" s="170" t="s">
        <v>366</v>
      </c>
    </row>
    <row r="308" spans="2:65" s="14" customFormat="1">
      <c r="B308" s="189"/>
      <c r="D308" s="173" t="s">
        <v>153</v>
      </c>
      <c r="E308" s="190" t="s">
        <v>1</v>
      </c>
      <c r="F308" s="191" t="s">
        <v>349</v>
      </c>
      <c r="H308" s="190" t="s">
        <v>1</v>
      </c>
      <c r="I308" s="192"/>
      <c r="L308" s="189"/>
      <c r="M308" s="193"/>
      <c r="N308" s="194"/>
      <c r="O308" s="194"/>
      <c r="P308" s="194"/>
      <c r="Q308" s="194"/>
      <c r="R308" s="194"/>
      <c r="S308" s="194"/>
      <c r="T308" s="195"/>
      <c r="AT308" s="190" t="s">
        <v>153</v>
      </c>
      <c r="AU308" s="190" t="s">
        <v>85</v>
      </c>
      <c r="AV308" s="14" t="s">
        <v>83</v>
      </c>
      <c r="AW308" s="14" t="s">
        <v>31</v>
      </c>
      <c r="AX308" s="14" t="s">
        <v>75</v>
      </c>
      <c r="AY308" s="190" t="s">
        <v>144</v>
      </c>
    </row>
    <row r="309" spans="2:65" s="12" customFormat="1">
      <c r="B309" s="172"/>
      <c r="D309" s="173" t="s">
        <v>153</v>
      </c>
      <c r="E309" s="174" t="s">
        <v>1</v>
      </c>
      <c r="F309" s="175" t="s">
        <v>367</v>
      </c>
      <c r="H309" s="176">
        <v>30</v>
      </c>
      <c r="I309" s="177"/>
      <c r="L309" s="172"/>
      <c r="M309" s="178"/>
      <c r="N309" s="179"/>
      <c r="O309" s="179"/>
      <c r="P309" s="179"/>
      <c r="Q309" s="179"/>
      <c r="R309" s="179"/>
      <c r="S309" s="179"/>
      <c r="T309" s="180"/>
      <c r="AT309" s="174" t="s">
        <v>153</v>
      </c>
      <c r="AU309" s="174" t="s">
        <v>85</v>
      </c>
      <c r="AV309" s="12" t="s">
        <v>85</v>
      </c>
      <c r="AW309" s="12" t="s">
        <v>31</v>
      </c>
      <c r="AX309" s="12" t="s">
        <v>75</v>
      </c>
      <c r="AY309" s="174" t="s">
        <v>144</v>
      </c>
    </row>
    <row r="310" spans="2:65" s="13" customFormat="1">
      <c r="B310" s="181"/>
      <c r="D310" s="173" t="s">
        <v>153</v>
      </c>
      <c r="E310" s="182" t="s">
        <v>1</v>
      </c>
      <c r="F310" s="183" t="s">
        <v>155</v>
      </c>
      <c r="H310" s="184">
        <v>30</v>
      </c>
      <c r="I310" s="185"/>
      <c r="L310" s="181"/>
      <c r="M310" s="186"/>
      <c r="N310" s="187"/>
      <c r="O310" s="187"/>
      <c r="P310" s="187"/>
      <c r="Q310" s="187"/>
      <c r="R310" s="187"/>
      <c r="S310" s="187"/>
      <c r="T310" s="188"/>
      <c r="AT310" s="182" t="s">
        <v>153</v>
      </c>
      <c r="AU310" s="182" t="s">
        <v>85</v>
      </c>
      <c r="AV310" s="13" t="s">
        <v>151</v>
      </c>
      <c r="AW310" s="13" t="s">
        <v>31</v>
      </c>
      <c r="AX310" s="13" t="s">
        <v>83</v>
      </c>
      <c r="AY310" s="182" t="s">
        <v>144</v>
      </c>
    </row>
    <row r="311" spans="2:65" s="1" customFormat="1" ht="16.5" customHeight="1">
      <c r="B311" s="128"/>
      <c r="C311" s="196" t="s">
        <v>368</v>
      </c>
      <c r="D311" s="196" t="s">
        <v>200</v>
      </c>
      <c r="E311" s="197" t="s">
        <v>369</v>
      </c>
      <c r="F311" s="198" t="s">
        <v>370</v>
      </c>
      <c r="G311" s="199" t="s">
        <v>188</v>
      </c>
      <c r="H311" s="200">
        <v>34.5</v>
      </c>
      <c r="I311" s="201"/>
      <c r="J311" s="202">
        <f>ROUND(I311*H311,2)</f>
        <v>0</v>
      </c>
      <c r="K311" s="198" t="s">
        <v>150</v>
      </c>
      <c r="L311" s="203"/>
      <c r="M311" s="204" t="s">
        <v>1</v>
      </c>
      <c r="N311" s="205" t="s">
        <v>40</v>
      </c>
      <c r="O311" s="55"/>
      <c r="P311" s="168">
        <f>O311*H311</f>
        <v>0</v>
      </c>
      <c r="Q311" s="168">
        <v>2.5400000000000002E-3</v>
      </c>
      <c r="R311" s="168">
        <f>Q311*H311</f>
        <v>8.763E-2</v>
      </c>
      <c r="S311" s="168">
        <v>0</v>
      </c>
      <c r="T311" s="169">
        <f>S311*H311</f>
        <v>0</v>
      </c>
      <c r="AR311" s="170" t="s">
        <v>337</v>
      </c>
      <c r="AT311" s="170" t="s">
        <v>200</v>
      </c>
      <c r="AU311" s="170" t="s">
        <v>85</v>
      </c>
      <c r="AY311" s="17" t="s">
        <v>144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83</v>
      </c>
      <c r="BK311" s="171">
        <f>ROUND(I311*H311,2)</f>
        <v>0</v>
      </c>
      <c r="BL311" s="17" t="s">
        <v>256</v>
      </c>
      <c r="BM311" s="170" t="s">
        <v>371</v>
      </c>
    </row>
    <row r="312" spans="2:65" s="12" customFormat="1">
      <c r="B312" s="172"/>
      <c r="D312" s="173" t="s">
        <v>153</v>
      </c>
      <c r="F312" s="175" t="s">
        <v>372</v>
      </c>
      <c r="H312" s="176">
        <v>34.5</v>
      </c>
      <c r="I312" s="177"/>
      <c r="L312" s="172"/>
      <c r="M312" s="178"/>
      <c r="N312" s="179"/>
      <c r="O312" s="179"/>
      <c r="P312" s="179"/>
      <c r="Q312" s="179"/>
      <c r="R312" s="179"/>
      <c r="S312" s="179"/>
      <c r="T312" s="180"/>
      <c r="AT312" s="174" t="s">
        <v>153</v>
      </c>
      <c r="AU312" s="174" t="s">
        <v>85</v>
      </c>
      <c r="AV312" s="12" t="s">
        <v>85</v>
      </c>
      <c r="AW312" s="12" t="s">
        <v>3</v>
      </c>
      <c r="AX312" s="12" t="s">
        <v>83</v>
      </c>
      <c r="AY312" s="174" t="s">
        <v>144</v>
      </c>
    </row>
    <row r="313" spans="2:65" s="1" customFormat="1" ht="16.5" customHeight="1">
      <c r="B313" s="128"/>
      <c r="C313" s="159" t="s">
        <v>373</v>
      </c>
      <c r="D313" s="159" t="s">
        <v>146</v>
      </c>
      <c r="E313" s="160" t="s">
        <v>374</v>
      </c>
      <c r="F313" s="161" t="s">
        <v>375</v>
      </c>
      <c r="G313" s="162" t="s">
        <v>181</v>
      </c>
      <c r="H313" s="163">
        <v>23</v>
      </c>
      <c r="I313" s="164"/>
      <c r="J313" s="165">
        <f>ROUND(I313*H313,2)</f>
        <v>0</v>
      </c>
      <c r="K313" s="161" t="s">
        <v>1</v>
      </c>
      <c r="L313" s="32"/>
      <c r="M313" s="166" t="s">
        <v>1</v>
      </c>
      <c r="N313" s="167" t="s">
        <v>40</v>
      </c>
      <c r="O313" s="55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AR313" s="170" t="s">
        <v>256</v>
      </c>
      <c r="AT313" s="170" t="s">
        <v>146</v>
      </c>
      <c r="AU313" s="170" t="s">
        <v>85</v>
      </c>
      <c r="AY313" s="17" t="s">
        <v>144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83</v>
      </c>
      <c r="BK313" s="171">
        <f>ROUND(I313*H313,2)</f>
        <v>0</v>
      </c>
      <c r="BL313" s="17" t="s">
        <v>256</v>
      </c>
      <c r="BM313" s="170" t="s">
        <v>376</v>
      </c>
    </row>
    <row r="314" spans="2:65" s="1" customFormat="1" ht="24" customHeight="1">
      <c r="B314" s="128"/>
      <c r="C314" s="159" t="s">
        <v>377</v>
      </c>
      <c r="D314" s="159" t="s">
        <v>146</v>
      </c>
      <c r="E314" s="160" t="s">
        <v>378</v>
      </c>
      <c r="F314" s="161" t="s">
        <v>379</v>
      </c>
      <c r="G314" s="162" t="s">
        <v>181</v>
      </c>
      <c r="H314" s="163">
        <v>2</v>
      </c>
      <c r="I314" s="164"/>
      <c r="J314" s="165">
        <f>ROUND(I314*H314,2)</f>
        <v>0</v>
      </c>
      <c r="K314" s="161" t="s">
        <v>1</v>
      </c>
      <c r="L314" s="32"/>
      <c r="M314" s="166" t="s">
        <v>1</v>
      </c>
      <c r="N314" s="167" t="s">
        <v>40</v>
      </c>
      <c r="O314" s="55"/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AR314" s="170" t="s">
        <v>256</v>
      </c>
      <c r="AT314" s="170" t="s">
        <v>146</v>
      </c>
      <c r="AU314" s="170" t="s">
        <v>85</v>
      </c>
      <c r="AY314" s="17" t="s">
        <v>144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83</v>
      </c>
      <c r="BK314" s="171">
        <f>ROUND(I314*H314,2)</f>
        <v>0</v>
      </c>
      <c r="BL314" s="17" t="s">
        <v>256</v>
      </c>
      <c r="BM314" s="170" t="s">
        <v>380</v>
      </c>
    </row>
    <row r="315" spans="2:65" s="1" customFormat="1" ht="24" customHeight="1">
      <c r="B315" s="128"/>
      <c r="C315" s="159" t="s">
        <v>381</v>
      </c>
      <c r="D315" s="159" t="s">
        <v>146</v>
      </c>
      <c r="E315" s="160" t="s">
        <v>382</v>
      </c>
      <c r="F315" s="161" t="s">
        <v>383</v>
      </c>
      <c r="G315" s="162" t="s">
        <v>384</v>
      </c>
      <c r="H315" s="214"/>
      <c r="I315" s="164"/>
      <c r="J315" s="165">
        <f>ROUND(I315*H315,2)</f>
        <v>0</v>
      </c>
      <c r="K315" s="161" t="s">
        <v>150</v>
      </c>
      <c r="L315" s="32"/>
      <c r="M315" s="166" t="s">
        <v>1</v>
      </c>
      <c r="N315" s="167" t="s">
        <v>40</v>
      </c>
      <c r="O315" s="55"/>
      <c r="P315" s="168">
        <f>O315*H315</f>
        <v>0</v>
      </c>
      <c r="Q315" s="168">
        <v>0</v>
      </c>
      <c r="R315" s="168">
        <f>Q315*H315</f>
        <v>0</v>
      </c>
      <c r="S315" s="168">
        <v>0</v>
      </c>
      <c r="T315" s="169">
        <f>S315*H315</f>
        <v>0</v>
      </c>
      <c r="AR315" s="170" t="s">
        <v>256</v>
      </c>
      <c r="AT315" s="170" t="s">
        <v>146</v>
      </c>
      <c r="AU315" s="170" t="s">
        <v>85</v>
      </c>
      <c r="AY315" s="17" t="s">
        <v>144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83</v>
      </c>
      <c r="BK315" s="171">
        <f>ROUND(I315*H315,2)</f>
        <v>0</v>
      </c>
      <c r="BL315" s="17" t="s">
        <v>256</v>
      </c>
      <c r="BM315" s="170" t="s">
        <v>385</v>
      </c>
    </row>
    <row r="316" spans="2:65" s="11" customFormat="1" ht="22.9" customHeight="1">
      <c r="B316" s="146"/>
      <c r="D316" s="147" t="s">
        <v>74</v>
      </c>
      <c r="E316" s="157" t="s">
        <v>386</v>
      </c>
      <c r="F316" s="157" t="s">
        <v>387</v>
      </c>
      <c r="I316" s="149"/>
      <c r="J316" s="158">
        <f>BK316</f>
        <v>0</v>
      </c>
      <c r="L316" s="146"/>
      <c r="M316" s="151"/>
      <c r="N316" s="152"/>
      <c r="O316" s="152"/>
      <c r="P316" s="153">
        <f>SUM(P317:P324)</f>
        <v>0</v>
      </c>
      <c r="Q316" s="152"/>
      <c r="R316" s="153">
        <f>SUM(R317:R324)</f>
        <v>8.236799999999999E-3</v>
      </c>
      <c r="S316" s="152"/>
      <c r="T316" s="154">
        <f>SUM(T317:T324)</f>
        <v>0</v>
      </c>
      <c r="AR316" s="147" t="s">
        <v>85</v>
      </c>
      <c r="AT316" s="155" t="s">
        <v>74</v>
      </c>
      <c r="AU316" s="155" t="s">
        <v>83</v>
      </c>
      <c r="AY316" s="147" t="s">
        <v>144</v>
      </c>
      <c r="BK316" s="156">
        <f>SUM(BK317:BK324)</f>
        <v>0</v>
      </c>
    </row>
    <row r="317" spans="2:65" s="1" customFormat="1" ht="24" customHeight="1">
      <c r="B317" s="128"/>
      <c r="C317" s="159" t="s">
        <v>388</v>
      </c>
      <c r="D317" s="159" t="s">
        <v>146</v>
      </c>
      <c r="E317" s="160" t="s">
        <v>389</v>
      </c>
      <c r="F317" s="161" t="s">
        <v>390</v>
      </c>
      <c r="G317" s="162" t="s">
        <v>188</v>
      </c>
      <c r="H317" s="163">
        <v>1.98</v>
      </c>
      <c r="I317" s="164"/>
      <c r="J317" s="165">
        <f>ROUND(I317*H317,2)</f>
        <v>0</v>
      </c>
      <c r="K317" s="161" t="s">
        <v>150</v>
      </c>
      <c r="L317" s="32"/>
      <c r="M317" s="166" t="s">
        <v>1</v>
      </c>
      <c r="N317" s="167" t="s">
        <v>40</v>
      </c>
      <c r="O317" s="55"/>
      <c r="P317" s="168">
        <f>O317*H317</f>
        <v>0</v>
      </c>
      <c r="Q317" s="168">
        <v>1.16E-3</v>
      </c>
      <c r="R317" s="168">
        <f>Q317*H317</f>
        <v>2.2967999999999999E-3</v>
      </c>
      <c r="S317" s="168">
        <v>0</v>
      </c>
      <c r="T317" s="169">
        <f>S317*H317</f>
        <v>0</v>
      </c>
      <c r="AR317" s="170" t="s">
        <v>256</v>
      </c>
      <c r="AT317" s="170" t="s">
        <v>146</v>
      </c>
      <c r="AU317" s="170" t="s">
        <v>85</v>
      </c>
      <c r="AY317" s="17" t="s">
        <v>144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83</v>
      </c>
      <c r="BK317" s="171">
        <f>ROUND(I317*H317,2)</f>
        <v>0</v>
      </c>
      <c r="BL317" s="17" t="s">
        <v>256</v>
      </c>
      <c r="BM317" s="170" t="s">
        <v>391</v>
      </c>
    </row>
    <row r="318" spans="2:65" s="14" customFormat="1">
      <c r="B318" s="189"/>
      <c r="D318" s="173" t="s">
        <v>153</v>
      </c>
      <c r="E318" s="190" t="s">
        <v>1</v>
      </c>
      <c r="F318" s="191" t="s">
        <v>349</v>
      </c>
      <c r="H318" s="190" t="s">
        <v>1</v>
      </c>
      <c r="I318" s="192"/>
      <c r="L318" s="189"/>
      <c r="M318" s="193"/>
      <c r="N318" s="194"/>
      <c r="O318" s="194"/>
      <c r="P318" s="194"/>
      <c r="Q318" s="194"/>
      <c r="R318" s="194"/>
      <c r="S318" s="194"/>
      <c r="T318" s="195"/>
      <c r="AT318" s="190" t="s">
        <v>153</v>
      </c>
      <c r="AU318" s="190" t="s">
        <v>85</v>
      </c>
      <c r="AV318" s="14" t="s">
        <v>83</v>
      </c>
      <c r="AW318" s="14" t="s">
        <v>31</v>
      </c>
      <c r="AX318" s="14" t="s">
        <v>75</v>
      </c>
      <c r="AY318" s="190" t="s">
        <v>144</v>
      </c>
    </row>
    <row r="319" spans="2:65" s="12" customFormat="1">
      <c r="B319" s="172"/>
      <c r="D319" s="173" t="s">
        <v>153</v>
      </c>
      <c r="E319" s="174" t="s">
        <v>1</v>
      </c>
      <c r="F319" s="175" t="s">
        <v>392</v>
      </c>
      <c r="H319" s="176">
        <v>1.98</v>
      </c>
      <c r="I319" s="177"/>
      <c r="L319" s="172"/>
      <c r="M319" s="178"/>
      <c r="N319" s="179"/>
      <c r="O319" s="179"/>
      <c r="P319" s="179"/>
      <c r="Q319" s="179"/>
      <c r="R319" s="179"/>
      <c r="S319" s="179"/>
      <c r="T319" s="180"/>
      <c r="AT319" s="174" t="s">
        <v>153</v>
      </c>
      <c r="AU319" s="174" t="s">
        <v>85</v>
      </c>
      <c r="AV319" s="12" t="s">
        <v>85</v>
      </c>
      <c r="AW319" s="12" t="s">
        <v>31</v>
      </c>
      <c r="AX319" s="12" t="s">
        <v>75</v>
      </c>
      <c r="AY319" s="174" t="s">
        <v>144</v>
      </c>
    </row>
    <row r="320" spans="2:65" s="13" customFormat="1">
      <c r="B320" s="181"/>
      <c r="D320" s="173" t="s">
        <v>153</v>
      </c>
      <c r="E320" s="182" t="s">
        <v>1</v>
      </c>
      <c r="F320" s="183" t="s">
        <v>155</v>
      </c>
      <c r="H320" s="184">
        <v>1.98</v>
      </c>
      <c r="I320" s="185"/>
      <c r="L320" s="181"/>
      <c r="M320" s="186"/>
      <c r="N320" s="187"/>
      <c r="O320" s="187"/>
      <c r="P320" s="187"/>
      <c r="Q320" s="187"/>
      <c r="R320" s="187"/>
      <c r="S320" s="187"/>
      <c r="T320" s="188"/>
      <c r="AT320" s="182" t="s">
        <v>153</v>
      </c>
      <c r="AU320" s="182" t="s">
        <v>85</v>
      </c>
      <c r="AV320" s="13" t="s">
        <v>151</v>
      </c>
      <c r="AW320" s="13" t="s">
        <v>31</v>
      </c>
      <c r="AX320" s="13" t="s">
        <v>83</v>
      </c>
      <c r="AY320" s="182" t="s">
        <v>144</v>
      </c>
    </row>
    <row r="321" spans="2:65" s="1" customFormat="1" ht="16.5" customHeight="1">
      <c r="B321" s="128"/>
      <c r="C321" s="196" t="s">
        <v>393</v>
      </c>
      <c r="D321" s="196" t="s">
        <v>200</v>
      </c>
      <c r="E321" s="197" t="s">
        <v>394</v>
      </c>
      <c r="F321" s="198" t="s">
        <v>395</v>
      </c>
      <c r="G321" s="199" t="s">
        <v>158</v>
      </c>
      <c r="H321" s="200">
        <v>0.19800000000000001</v>
      </c>
      <c r="I321" s="201"/>
      <c r="J321" s="202">
        <f>ROUND(I321*H321,2)</f>
        <v>0</v>
      </c>
      <c r="K321" s="198" t="s">
        <v>1</v>
      </c>
      <c r="L321" s="203"/>
      <c r="M321" s="204" t="s">
        <v>1</v>
      </c>
      <c r="N321" s="205" t="s">
        <v>40</v>
      </c>
      <c r="O321" s="55"/>
      <c r="P321" s="168">
        <f>O321*H321</f>
        <v>0</v>
      </c>
      <c r="Q321" s="168">
        <v>0.03</v>
      </c>
      <c r="R321" s="168">
        <f>Q321*H321</f>
        <v>5.94E-3</v>
      </c>
      <c r="S321" s="168">
        <v>0</v>
      </c>
      <c r="T321" s="169">
        <f>S321*H321</f>
        <v>0</v>
      </c>
      <c r="AR321" s="170" t="s">
        <v>337</v>
      </c>
      <c r="AT321" s="170" t="s">
        <v>200</v>
      </c>
      <c r="AU321" s="170" t="s">
        <v>85</v>
      </c>
      <c r="AY321" s="17" t="s">
        <v>144</v>
      </c>
      <c r="BE321" s="171">
        <f>IF(N321="základní",J321,0)</f>
        <v>0</v>
      </c>
      <c r="BF321" s="171">
        <f>IF(N321="snížená",J321,0)</f>
        <v>0</v>
      </c>
      <c r="BG321" s="171">
        <f>IF(N321="zákl. přenesená",J321,0)</f>
        <v>0</v>
      </c>
      <c r="BH321" s="171">
        <f>IF(N321="sníž. přenesená",J321,0)</f>
        <v>0</v>
      </c>
      <c r="BI321" s="171">
        <f>IF(N321="nulová",J321,0)</f>
        <v>0</v>
      </c>
      <c r="BJ321" s="17" t="s">
        <v>83</v>
      </c>
      <c r="BK321" s="171">
        <f>ROUND(I321*H321,2)</f>
        <v>0</v>
      </c>
      <c r="BL321" s="17" t="s">
        <v>256</v>
      </c>
      <c r="BM321" s="170" t="s">
        <v>396</v>
      </c>
    </row>
    <row r="322" spans="2:65" s="12" customFormat="1">
      <c r="B322" s="172"/>
      <c r="D322" s="173" t="s">
        <v>153</v>
      </c>
      <c r="E322" s="174" t="s">
        <v>1</v>
      </c>
      <c r="F322" s="175" t="s">
        <v>397</v>
      </c>
      <c r="H322" s="176">
        <v>0.19800000000000001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153</v>
      </c>
      <c r="AU322" s="174" t="s">
        <v>85</v>
      </c>
      <c r="AV322" s="12" t="s">
        <v>85</v>
      </c>
      <c r="AW322" s="12" t="s">
        <v>31</v>
      </c>
      <c r="AX322" s="12" t="s">
        <v>75</v>
      </c>
      <c r="AY322" s="174" t="s">
        <v>144</v>
      </c>
    </row>
    <row r="323" spans="2:65" s="13" customFormat="1">
      <c r="B323" s="181"/>
      <c r="D323" s="173" t="s">
        <v>153</v>
      </c>
      <c r="E323" s="182" t="s">
        <v>1</v>
      </c>
      <c r="F323" s="183" t="s">
        <v>155</v>
      </c>
      <c r="H323" s="184">
        <v>0.19800000000000001</v>
      </c>
      <c r="I323" s="185"/>
      <c r="L323" s="181"/>
      <c r="M323" s="186"/>
      <c r="N323" s="187"/>
      <c r="O323" s="187"/>
      <c r="P323" s="187"/>
      <c r="Q323" s="187"/>
      <c r="R323" s="187"/>
      <c r="S323" s="187"/>
      <c r="T323" s="188"/>
      <c r="AT323" s="182" t="s">
        <v>153</v>
      </c>
      <c r="AU323" s="182" t="s">
        <v>85</v>
      </c>
      <c r="AV323" s="13" t="s">
        <v>151</v>
      </c>
      <c r="AW323" s="13" t="s">
        <v>31</v>
      </c>
      <c r="AX323" s="13" t="s">
        <v>83</v>
      </c>
      <c r="AY323" s="182" t="s">
        <v>144</v>
      </c>
    </row>
    <row r="324" spans="2:65" s="1" customFormat="1" ht="24" customHeight="1">
      <c r="B324" s="128"/>
      <c r="C324" s="159" t="s">
        <v>398</v>
      </c>
      <c r="D324" s="159" t="s">
        <v>146</v>
      </c>
      <c r="E324" s="160" t="s">
        <v>399</v>
      </c>
      <c r="F324" s="161" t="s">
        <v>400</v>
      </c>
      <c r="G324" s="162" t="s">
        <v>384</v>
      </c>
      <c r="H324" s="214"/>
      <c r="I324" s="164"/>
      <c r="J324" s="165">
        <f>ROUND(I324*H324,2)</f>
        <v>0</v>
      </c>
      <c r="K324" s="161" t="s">
        <v>150</v>
      </c>
      <c r="L324" s="32"/>
      <c r="M324" s="166" t="s">
        <v>1</v>
      </c>
      <c r="N324" s="167" t="s">
        <v>40</v>
      </c>
      <c r="O324" s="55"/>
      <c r="P324" s="168">
        <f>O324*H324</f>
        <v>0</v>
      </c>
      <c r="Q324" s="168">
        <v>0</v>
      </c>
      <c r="R324" s="168">
        <f>Q324*H324</f>
        <v>0</v>
      </c>
      <c r="S324" s="168">
        <v>0</v>
      </c>
      <c r="T324" s="169">
        <f>S324*H324</f>
        <v>0</v>
      </c>
      <c r="AR324" s="170" t="s">
        <v>256</v>
      </c>
      <c r="AT324" s="170" t="s">
        <v>146</v>
      </c>
      <c r="AU324" s="170" t="s">
        <v>85</v>
      </c>
      <c r="AY324" s="17" t="s">
        <v>144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83</v>
      </c>
      <c r="BK324" s="171">
        <f>ROUND(I324*H324,2)</f>
        <v>0</v>
      </c>
      <c r="BL324" s="17" t="s">
        <v>256</v>
      </c>
      <c r="BM324" s="170" t="s">
        <v>401</v>
      </c>
    </row>
    <row r="325" spans="2:65" s="11" customFormat="1" ht="22.9" customHeight="1">
      <c r="B325" s="146"/>
      <c r="D325" s="147" t="s">
        <v>74</v>
      </c>
      <c r="E325" s="157" t="s">
        <v>402</v>
      </c>
      <c r="F325" s="157" t="s">
        <v>403</v>
      </c>
      <c r="I325" s="149"/>
      <c r="J325" s="158">
        <f>BK325</f>
        <v>0</v>
      </c>
      <c r="L325" s="146"/>
      <c r="M325" s="151"/>
      <c r="N325" s="152"/>
      <c r="O325" s="152"/>
      <c r="P325" s="153">
        <f>SUM(P326:P353)</f>
        <v>0</v>
      </c>
      <c r="Q325" s="152"/>
      <c r="R325" s="153">
        <f>SUM(R326:R353)</f>
        <v>0.16266900000000001</v>
      </c>
      <c r="S325" s="152"/>
      <c r="T325" s="154">
        <f>SUM(T326:T353)</f>
        <v>0</v>
      </c>
      <c r="AR325" s="147" t="s">
        <v>85</v>
      </c>
      <c r="AT325" s="155" t="s">
        <v>74</v>
      </c>
      <c r="AU325" s="155" t="s">
        <v>83</v>
      </c>
      <c r="AY325" s="147" t="s">
        <v>144</v>
      </c>
      <c r="BK325" s="156">
        <f>SUM(BK326:BK353)</f>
        <v>0</v>
      </c>
    </row>
    <row r="326" spans="2:65" s="1" customFormat="1" ht="16.5" customHeight="1">
      <c r="B326" s="128"/>
      <c r="C326" s="159" t="s">
        <v>404</v>
      </c>
      <c r="D326" s="159" t="s">
        <v>146</v>
      </c>
      <c r="E326" s="160" t="s">
        <v>405</v>
      </c>
      <c r="F326" s="161" t="s">
        <v>406</v>
      </c>
      <c r="G326" s="162" t="s">
        <v>188</v>
      </c>
      <c r="H326" s="163">
        <v>9.6999999999999993</v>
      </c>
      <c r="I326" s="164"/>
      <c r="J326" s="165">
        <f>ROUND(I326*H326,2)</f>
        <v>0</v>
      </c>
      <c r="K326" s="161" t="s">
        <v>150</v>
      </c>
      <c r="L326" s="32"/>
      <c r="M326" s="166" t="s">
        <v>1</v>
      </c>
      <c r="N326" s="167" t="s">
        <v>40</v>
      </c>
      <c r="O326" s="55"/>
      <c r="P326" s="168">
        <f>O326*H326</f>
        <v>0</v>
      </c>
      <c r="Q326" s="168">
        <v>1.0200000000000001E-3</v>
      </c>
      <c r="R326" s="168">
        <f>Q326*H326</f>
        <v>9.894E-3</v>
      </c>
      <c r="S326" s="168">
        <v>0</v>
      </c>
      <c r="T326" s="169">
        <f>S326*H326</f>
        <v>0</v>
      </c>
      <c r="AR326" s="170" t="s">
        <v>256</v>
      </c>
      <c r="AT326" s="170" t="s">
        <v>146</v>
      </c>
      <c r="AU326" s="170" t="s">
        <v>85</v>
      </c>
      <c r="AY326" s="17" t="s">
        <v>144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7" t="s">
        <v>83</v>
      </c>
      <c r="BK326" s="171">
        <f>ROUND(I326*H326,2)</f>
        <v>0</v>
      </c>
      <c r="BL326" s="17" t="s">
        <v>256</v>
      </c>
      <c r="BM326" s="170" t="s">
        <v>407</v>
      </c>
    </row>
    <row r="327" spans="2:65" s="14" customFormat="1">
      <c r="B327" s="189"/>
      <c r="D327" s="173" t="s">
        <v>153</v>
      </c>
      <c r="E327" s="190" t="s">
        <v>1</v>
      </c>
      <c r="F327" s="191" t="s">
        <v>408</v>
      </c>
      <c r="H327" s="190" t="s">
        <v>1</v>
      </c>
      <c r="I327" s="192"/>
      <c r="L327" s="189"/>
      <c r="M327" s="193"/>
      <c r="N327" s="194"/>
      <c r="O327" s="194"/>
      <c r="P327" s="194"/>
      <c r="Q327" s="194"/>
      <c r="R327" s="194"/>
      <c r="S327" s="194"/>
      <c r="T327" s="195"/>
      <c r="AT327" s="190" t="s">
        <v>153</v>
      </c>
      <c r="AU327" s="190" t="s">
        <v>85</v>
      </c>
      <c r="AV327" s="14" t="s">
        <v>83</v>
      </c>
      <c r="AW327" s="14" t="s">
        <v>31</v>
      </c>
      <c r="AX327" s="14" t="s">
        <v>75</v>
      </c>
      <c r="AY327" s="190" t="s">
        <v>144</v>
      </c>
    </row>
    <row r="328" spans="2:65" s="12" customFormat="1">
      <c r="B328" s="172"/>
      <c r="D328" s="173" t="s">
        <v>153</v>
      </c>
      <c r="E328" s="174" t="s">
        <v>1</v>
      </c>
      <c r="F328" s="175" t="s">
        <v>409</v>
      </c>
      <c r="H328" s="176">
        <v>0.36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153</v>
      </c>
      <c r="AU328" s="174" t="s">
        <v>85</v>
      </c>
      <c r="AV328" s="12" t="s">
        <v>85</v>
      </c>
      <c r="AW328" s="12" t="s">
        <v>31</v>
      </c>
      <c r="AX328" s="12" t="s">
        <v>75</v>
      </c>
      <c r="AY328" s="174" t="s">
        <v>144</v>
      </c>
    </row>
    <row r="329" spans="2:65" s="12" customFormat="1">
      <c r="B329" s="172"/>
      <c r="D329" s="173" t="s">
        <v>153</v>
      </c>
      <c r="E329" s="174" t="s">
        <v>1</v>
      </c>
      <c r="F329" s="175" t="s">
        <v>409</v>
      </c>
      <c r="H329" s="176">
        <v>0.36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153</v>
      </c>
      <c r="AU329" s="174" t="s">
        <v>85</v>
      </c>
      <c r="AV329" s="12" t="s">
        <v>85</v>
      </c>
      <c r="AW329" s="12" t="s">
        <v>31</v>
      </c>
      <c r="AX329" s="12" t="s">
        <v>75</v>
      </c>
      <c r="AY329" s="174" t="s">
        <v>144</v>
      </c>
    </row>
    <row r="330" spans="2:65" s="12" customFormat="1">
      <c r="B330" s="172"/>
      <c r="D330" s="173" t="s">
        <v>153</v>
      </c>
      <c r="E330" s="174" t="s">
        <v>1</v>
      </c>
      <c r="F330" s="175" t="s">
        <v>410</v>
      </c>
      <c r="H330" s="176">
        <v>5.12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153</v>
      </c>
      <c r="AU330" s="174" t="s">
        <v>85</v>
      </c>
      <c r="AV330" s="12" t="s">
        <v>85</v>
      </c>
      <c r="AW330" s="12" t="s">
        <v>31</v>
      </c>
      <c r="AX330" s="12" t="s">
        <v>75</v>
      </c>
      <c r="AY330" s="174" t="s">
        <v>144</v>
      </c>
    </row>
    <row r="331" spans="2:65" s="12" customFormat="1">
      <c r="B331" s="172"/>
      <c r="D331" s="173" t="s">
        <v>153</v>
      </c>
      <c r="E331" s="174" t="s">
        <v>1</v>
      </c>
      <c r="F331" s="175" t="s">
        <v>411</v>
      </c>
      <c r="H331" s="176">
        <v>0.46</v>
      </c>
      <c r="I331" s="177"/>
      <c r="L331" s="172"/>
      <c r="M331" s="178"/>
      <c r="N331" s="179"/>
      <c r="O331" s="179"/>
      <c r="P331" s="179"/>
      <c r="Q331" s="179"/>
      <c r="R331" s="179"/>
      <c r="S331" s="179"/>
      <c r="T331" s="180"/>
      <c r="AT331" s="174" t="s">
        <v>153</v>
      </c>
      <c r="AU331" s="174" t="s">
        <v>85</v>
      </c>
      <c r="AV331" s="12" t="s">
        <v>85</v>
      </c>
      <c r="AW331" s="12" t="s">
        <v>31</v>
      </c>
      <c r="AX331" s="12" t="s">
        <v>75</v>
      </c>
      <c r="AY331" s="174" t="s">
        <v>144</v>
      </c>
    </row>
    <row r="332" spans="2:65" s="12" customFormat="1">
      <c r="B332" s="172"/>
      <c r="D332" s="173" t="s">
        <v>153</v>
      </c>
      <c r="E332" s="174" t="s">
        <v>1</v>
      </c>
      <c r="F332" s="175" t="s">
        <v>412</v>
      </c>
      <c r="H332" s="176">
        <v>1.58</v>
      </c>
      <c r="I332" s="177"/>
      <c r="L332" s="172"/>
      <c r="M332" s="178"/>
      <c r="N332" s="179"/>
      <c r="O332" s="179"/>
      <c r="P332" s="179"/>
      <c r="Q332" s="179"/>
      <c r="R332" s="179"/>
      <c r="S332" s="179"/>
      <c r="T332" s="180"/>
      <c r="AT332" s="174" t="s">
        <v>153</v>
      </c>
      <c r="AU332" s="174" t="s">
        <v>85</v>
      </c>
      <c r="AV332" s="12" t="s">
        <v>85</v>
      </c>
      <c r="AW332" s="12" t="s">
        <v>31</v>
      </c>
      <c r="AX332" s="12" t="s">
        <v>75</v>
      </c>
      <c r="AY332" s="174" t="s">
        <v>144</v>
      </c>
    </row>
    <row r="333" spans="2:65" s="12" customFormat="1">
      <c r="B333" s="172"/>
      <c r="D333" s="173" t="s">
        <v>153</v>
      </c>
      <c r="E333" s="174" t="s">
        <v>1</v>
      </c>
      <c r="F333" s="175" t="s">
        <v>413</v>
      </c>
      <c r="H333" s="176">
        <v>1.82</v>
      </c>
      <c r="I333" s="177"/>
      <c r="L333" s="172"/>
      <c r="M333" s="178"/>
      <c r="N333" s="179"/>
      <c r="O333" s="179"/>
      <c r="P333" s="179"/>
      <c r="Q333" s="179"/>
      <c r="R333" s="179"/>
      <c r="S333" s="179"/>
      <c r="T333" s="180"/>
      <c r="AT333" s="174" t="s">
        <v>153</v>
      </c>
      <c r="AU333" s="174" t="s">
        <v>85</v>
      </c>
      <c r="AV333" s="12" t="s">
        <v>85</v>
      </c>
      <c r="AW333" s="12" t="s">
        <v>31</v>
      </c>
      <c r="AX333" s="12" t="s">
        <v>75</v>
      </c>
      <c r="AY333" s="174" t="s">
        <v>144</v>
      </c>
    </row>
    <row r="334" spans="2:65" s="13" customFormat="1">
      <c r="B334" s="181"/>
      <c r="D334" s="173" t="s">
        <v>153</v>
      </c>
      <c r="E334" s="182" t="s">
        <v>1</v>
      </c>
      <c r="F334" s="183" t="s">
        <v>155</v>
      </c>
      <c r="H334" s="184">
        <v>9.6999999999999993</v>
      </c>
      <c r="I334" s="185"/>
      <c r="L334" s="181"/>
      <c r="M334" s="186"/>
      <c r="N334" s="187"/>
      <c r="O334" s="187"/>
      <c r="P334" s="187"/>
      <c r="Q334" s="187"/>
      <c r="R334" s="187"/>
      <c r="S334" s="187"/>
      <c r="T334" s="188"/>
      <c r="AT334" s="182" t="s">
        <v>153</v>
      </c>
      <c r="AU334" s="182" t="s">
        <v>85</v>
      </c>
      <c r="AV334" s="13" t="s">
        <v>151</v>
      </c>
      <c r="AW334" s="13" t="s">
        <v>31</v>
      </c>
      <c r="AX334" s="13" t="s">
        <v>83</v>
      </c>
      <c r="AY334" s="182" t="s">
        <v>144</v>
      </c>
    </row>
    <row r="335" spans="2:65" s="1" customFormat="1" ht="16.5" customHeight="1">
      <c r="B335" s="128"/>
      <c r="C335" s="196" t="s">
        <v>414</v>
      </c>
      <c r="D335" s="196" t="s">
        <v>200</v>
      </c>
      <c r="E335" s="197" t="s">
        <v>415</v>
      </c>
      <c r="F335" s="198" t="s">
        <v>416</v>
      </c>
      <c r="G335" s="199" t="s">
        <v>188</v>
      </c>
      <c r="H335" s="200">
        <v>0.36</v>
      </c>
      <c r="I335" s="201"/>
      <c r="J335" s="202">
        <f>ROUND(I335*H335,2)</f>
        <v>0</v>
      </c>
      <c r="K335" s="198" t="s">
        <v>1</v>
      </c>
      <c r="L335" s="203"/>
      <c r="M335" s="204" t="s">
        <v>1</v>
      </c>
      <c r="N335" s="205" t="s">
        <v>40</v>
      </c>
      <c r="O335" s="55"/>
      <c r="P335" s="168">
        <f>O335*H335</f>
        <v>0</v>
      </c>
      <c r="Q335" s="168">
        <v>1.575E-2</v>
      </c>
      <c r="R335" s="168">
        <f>Q335*H335</f>
        <v>5.6699999999999997E-3</v>
      </c>
      <c r="S335" s="168">
        <v>0</v>
      </c>
      <c r="T335" s="169">
        <f>S335*H335</f>
        <v>0</v>
      </c>
      <c r="AR335" s="170" t="s">
        <v>337</v>
      </c>
      <c r="AT335" s="170" t="s">
        <v>200</v>
      </c>
      <c r="AU335" s="170" t="s">
        <v>85</v>
      </c>
      <c r="AY335" s="17" t="s">
        <v>144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83</v>
      </c>
      <c r="BK335" s="171">
        <f>ROUND(I335*H335,2)</f>
        <v>0</v>
      </c>
      <c r="BL335" s="17" t="s">
        <v>256</v>
      </c>
      <c r="BM335" s="170" t="s">
        <v>417</v>
      </c>
    </row>
    <row r="336" spans="2:65" s="12" customFormat="1">
      <c r="B336" s="172"/>
      <c r="D336" s="173" t="s">
        <v>153</v>
      </c>
      <c r="E336" s="174" t="s">
        <v>1</v>
      </c>
      <c r="F336" s="175" t="s">
        <v>409</v>
      </c>
      <c r="H336" s="176">
        <v>0.36</v>
      </c>
      <c r="I336" s="177"/>
      <c r="L336" s="172"/>
      <c r="M336" s="178"/>
      <c r="N336" s="179"/>
      <c r="O336" s="179"/>
      <c r="P336" s="179"/>
      <c r="Q336" s="179"/>
      <c r="R336" s="179"/>
      <c r="S336" s="179"/>
      <c r="T336" s="180"/>
      <c r="AT336" s="174" t="s">
        <v>153</v>
      </c>
      <c r="AU336" s="174" t="s">
        <v>85</v>
      </c>
      <c r="AV336" s="12" t="s">
        <v>85</v>
      </c>
      <c r="AW336" s="12" t="s">
        <v>31</v>
      </c>
      <c r="AX336" s="12" t="s">
        <v>75</v>
      </c>
      <c r="AY336" s="174" t="s">
        <v>144</v>
      </c>
    </row>
    <row r="337" spans="2:65" s="13" customFormat="1">
      <c r="B337" s="181"/>
      <c r="D337" s="173" t="s">
        <v>153</v>
      </c>
      <c r="E337" s="182" t="s">
        <v>1</v>
      </c>
      <c r="F337" s="183" t="s">
        <v>155</v>
      </c>
      <c r="H337" s="184">
        <v>0.36</v>
      </c>
      <c r="I337" s="185"/>
      <c r="L337" s="181"/>
      <c r="M337" s="186"/>
      <c r="N337" s="187"/>
      <c r="O337" s="187"/>
      <c r="P337" s="187"/>
      <c r="Q337" s="187"/>
      <c r="R337" s="187"/>
      <c r="S337" s="187"/>
      <c r="T337" s="188"/>
      <c r="AT337" s="182" t="s">
        <v>153</v>
      </c>
      <c r="AU337" s="182" t="s">
        <v>85</v>
      </c>
      <c r="AV337" s="13" t="s">
        <v>151</v>
      </c>
      <c r="AW337" s="13" t="s">
        <v>31</v>
      </c>
      <c r="AX337" s="13" t="s">
        <v>83</v>
      </c>
      <c r="AY337" s="182" t="s">
        <v>144</v>
      </c>
    </row>
    <row r="338" spans="2:65" s="1" customFormat="1" ht="16.5" customHeight="1">
      <c r="B338" s="128"/>
      <c r="C338" s="196" t="s">
        <v>418</v>
      </c>
      <c r="D338" s="196" t="s">
        <v>200</v>
      </c>
      <c r="E338" s="197" t="s">
        <v>419</v>
      </c>
      <c r="F338" s="198" t="s">
        <v>420</v>
      </c>
      <c r="G338" s="199" t="s">
        <v>188</v>
      </c>
      <c r="H338" s="200">
        <v>0.36</v>
      </c>
      <c r="I338" s="201"/>
      <c r="J338" s="202">
        <f>ROUND(I338*H338,2)</f>
        <v>0</v>
      </c>
      <c r="K338" s="198" t="s">
        <v>1</v>
      </c>
      <c r="L338" s="203"/>
      <c r="M338" s="204" t="s">
        <v>1</v>
      </c>
      <c r="N338" s="205" t="s">
        <v>40</v>
      </c>
      <c r="O338" s="55"/>
      <c r="P338" s="168">
        <f>O338*H338</f>
        <v>0</v>
      </c>
      <c r="Q338" s="168">
        <v>1.575E-2</v>
      </c>
      <c r="R338" s="168">
        <f>Q338*H338</f>
        <v>5.6699999999999997E-3</v>
      </c>
      <c r="S338" s="168">
        <v>0</v>
      </c>
      <c r="T338" s="169">
        <f>S338*H338</f>
        <v>0</v>
      </c>
      <c r="AR338" s="170" t="s">
        <v>337</v>
      </c>
      <c r="AT338" s="170" t="s">
        <v>200</v>
      </c>
      <c r="AU338" s="170" t="s">
        <v>85</v>
      </c>
      <c r="AY338" s="17" t="s">
        <v>144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7" t="s">
        <v>83</v>
      </c>
      <c r="BK338" s="171">
        <f>ROUND(I338*H338,2)</f>
        <v>0</v>
      </c>
      <c r="BL338" s="17" t="s">
        <v>256</v>
      </c>
      <c r="BM338" s="170" t="s">
        <v>421</v>
      </c>
    </row>
    <row r="339" spans="2:65" s="12" customFormat="1">
      <c r="B339" s="172"/>
      <c r="D339" s="173" t="s">
        <v>153</v>
      </c>
      <c r="E339" s="174" t="s">
        <v>1</v>
      </c>
      <c r="F339" s="175" t="s">
        <v>409</v>
      </c>
      <c r="H339" s="176">
        <v>0.36</v>
      </c>
      <c r="I339" s="177"/>
      <c r="L339" s="172"/>
      <c r="M339" s="178"/>
      <c r="N339" s="179"/>
      <c r="O339" s="179"/>
      <c r="P339" s="179"/>
      <c r="Q339" s="179"/>
      <c r="R339" s="179"/>
      <c r="S339" s="179"/>
      <c r="T339" s="180"/>
      <c r="AT339" s="174" t="s">
        <v>153</v>
      </c>
      <c r="AU339" s="174" t="s">
        <v>85</v>
      </c>
      <c r="AV339" s="12" t="s">
        <v>85</v>
      </c>
      <c r="AW339" s="12" t="s">
        <v>31</v>
      </c>
      <c r="AX339" s="12" t="s">
        <v>75</v>
      </c>
      <c r="AY339" s="174" t="s">
        <v>144</v>
      </c>
    </row>
    <row r="340" spans="2:65" s="13" customFormat="1">
      <c r="B340" s="181"/>
      <c r="D340" s="173" t="s">
        <v>153</v>
      </c>
      <c r="E340" s="182" t="s">
        <v>1</v>
      </c>
      <c r="F340" s="183" t="s">
        <v>155</v>
      </c>
      <c r="H340" s="184">
        <v>0.36</v>
      </c>
      <c r="I340" s="185"/>
      <c r="L340" s="181"/>
      <c r="M340" s="186"/>
      <c r="N340" s="187"/>
      <c r="O340" s="187"/>
      <c r="P340" s="187"/>
      <c r="Q340" s="187"/>
      <c r="R340" s="187"/>
      <c r="S340" s="187"/>
      <c r="T340" s="188"/>
      <c r="AT340" s="182" t="s">
        <v>153</v>
      </c>
      <c r="AU340" s="182" t="s">
        <v>85</v>
      </c>
      <c r="AV340" s="13" t="s">
        <v>151</v>
      </c>
      <c r="AW340" s="13" t="s">
        <v>31</v>
      </c>
      <c r="AX340" s="13" t="s">
        <v>83</v>
      </c>
      <c r="AY340" s="182" t="s">
        <v>144</v>
      </c>
    </row>
    <row r="341" spans="2:65" s="1" customFormat="1" ht="16.5" customHeight="1">
      <c r="B341" s="128"/>
      <c r="C341" s="196" t="s">
        <v>422</v>
      </c>
      <c r="D341" s="196" t="s">
        <v>200</v>
      </c>
      <c r="E341" s="197" t="s">
        <v>423</v>
      </c>
      <c r="F341" s="198" t="s">
        <v>424</v>
      </c>
      <c r="G341" s="199" t="s">
        <v>188</v>
      </c>
      <c r="H341" s="200">
        <v>5.12</v>
      </c>
      <c r="I341" s="201"/>
      <c r="J341" s="202">
        <f>ROUND(I341*H341,2)</f>
        <v>0</v>
      </c>
      <c r="K341" s="198" t="s">
        <v>1</v>
      </c>
      <c r="L341" s="203"/>
      <c r="M341" s="204" t="s">
        <v>1</v>
      </c>
      <c r="N341" s="205" t="s">
        <v>40</v>
      </c>
      <c r="O341" s="55"/>
      <c r="P341" s="168">
        <f>O341*H341</f>
        <v>0</v>
      </c>
      <c r="Q341" s="168">
        <v>1.575E-2</v>
      </c>
      <c r="R341" s="168">
        <f>Q341*H341</f>
        <v>8.0640000000000003E-2</v>
      </c>
      <c r="S341" s="168">
        <v>0</v>
      </c>
      <c r="T341" s="169">
        <f>S341*H341</f>
        <v>0</v>
      </c>
      <c r="AR341" s="170" t="s">
        <v>337</v>
      </c>
      <c r="AT341" s="170" t="s">
        <v>200</v>
      </c>
      <c r="AU341" s="170" t="s">
        <v>85</v>
      </c>
      <c r="AY341" s="17" t="s">
        <v>144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83</v>
      </c>
      <c r="BK341" s="171">
        <f>ROUND(I341*H341,2)</f>
        <v>0</v>
      </c>
      <c r="BL341" s="17" t="s">
        <v>256</v>
      </c>
      <c r="BM341" s="170" t="s">
        <v>425</v>
      </c>
    </row>
    <row r="342" spans="2:65" s="12" customFormat="1">
      <c r="B342" s="172"/>
      <c r="D342" s="173" t="s">
        <v>153</v>
      </c>
      <c r="E342" s="174" t="s">
        <v>1</v>
      </c>
      <c r="F342" s="175" t="s">
        <v>410</v>
      </c>
      <c r="H342" s="176">
        <v>5.12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153</v>
      </c>
      <c r="AU342" s="174" t="s">
        <v>85</v>
      </c>
      <c r="AV342" s="12" t="s">
        <v>85</v>
      </c>
      <c r="AW342" s="12" t="s">
        <v>31</v>
      </c>
      <c r="AX342" s="12" t="s">
        <v>75</v>
      </c>
      <c r="AY342" s="174" t="s">
        <v>144</v>
      </c>
    </row>
    <row r="343" spans="2:65" s="13" customFormat="1">
      <c r="B343" s="181"/>
      <c r="D343" s="173" t="s">
        <v>153</v>
      </c>
      <c r="E343" s="182" t="s">
        <v>1</v>
      </c>
      <c r="F343" s="183" t="s">
        <v>155</v>
      </c>
      <c r="H343" s="184">
        <v>5.12</v>
      </c>
      <c r="I343" s="185"/>
      <c r="L343" s="181"/>
      <c r="M343" s="186"/>
      <c r="N343" s="187"/>
      <c r="O343" s="187"/>
      <c r="P343" s="187"/>
      <c r="Q343" s="187"/>
      <c r="R343" s="187"/>
      <c r="S343" s="187"/>
      <c r="T343" s="188"/>
      <c r="AT343" s="182" t="s">
        <v>153</v>
      </c>
      <c r="AU343" s="182" t="s">
        <v>85</v>
      </c>
      <c r="AV343" s="13" t="s">
        <v>151</v>
      </c>
      <c r="AW343" s="13" t="s">
        <v>31</v>
      </c>
      <c r="AX343" s="13" t="s">
        <v>83</v>
      </c>
      <c r="AY343" s="182" t="s">
        <v>144</v>
      </c>
    </row>
    <row r="344" spans="2:65" s="1" customFormat="1" ht="16.5" customHeight="1">
      <c r="B344" s="128"/>
      <c r="C344" s="196" t="s">
        <v>426</v>
      </c>
      <c r="D344" s="196" t="s">
        <v>200</v>
      </c>
      <c r="E344" s="197" t="s">
        <v>427</v>
      </c>
      <c r="F344" s="198" t="s">
        <v>428</v>
      </c>
      <c r="G344" s="199" t="s">
        <v>188</v>
      </c>
      <c r="H344" s="200">
        <v>0.46</v>
      </c>
      <c r="I344" s="201"/>
      <c r="J344" s="202">
        <f>ROUND(I344*H344,2)</f>
        <v>0</v>
      </c>
      <c r="K344" s="198" t="s">
        <v>1</v>
      </c>
      <c r="L344" s="203"/>
      <c r="M344" s="204" t="s">
        <v>1</v>
      </c>
      <c r="N344" s="205" t="s">
        <v>40</v>
      </c>
      <c r="O344" s="55"/>
      <c r="P344" s="168">
        <f>O344*H344</f>
        <v>0</v>
      </c>
      <c r="Q344" s="168">
        <v>1.575E-2</v>
      </c>
      <c r="R344" s="168">
        <f>Q344*H344</f>
        <v>7.2450000000000006E-3</v>
      </c>
      <c r="S344" s="168">
        <v>0</v>
      </c>
      <c r="T344" s="169">
        <f>S344*H344</f>
        <v>0</v>
      </c>
      <c r="AR344" s="170" t="s">
        <v>337</v>
      </c>
      <c r="AT344" s="170" t="s">
        <v>200</v>
      </c>
      <c r="AU344" s="170" t="s">
        <v>85</v>
      </c>
      <c r="AY344" s="17" t="s">
        <v>144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83</v>
      </c>
      <c r="BK344" s="171">
        <f>ROUND(I344*H344,2)</f>
        <v>0</v>
      </c>
      <c r="BL344" s="17" t="s">
        <v>256</v>
      </c>
      <c r="BM344" s="170" t="s">
        <v>429</v>
      </c>
    </row>
    <row r="345" spans="2:65" s="12" customFormat="1">
      <c r="B345" s="172"/>
      <c r="D345" s="173" t="s">
        <v>153</v>
      </c>
      <c r="E345" s="174" t="s">
        <v>1</v>
      </c>
      <c r="F345" s="175" t="s">
        <v>411</v>
      </c>
      <c r="H345" s="176">
        <v>0.46</v>
      </c>
      <c r="I345" s="177"/>
      <c r="L345" s="172"/>
      <c r="M345" s="178"/>
      <c r="N345" s="179"/>
      <c r="O345" s="179"/>
      <c r="P345" s="179"/>
      <c r="Q345" s="179"/>
      <c r="R345" s="179"/>
      <c r="S345" s="179"/>
      <c r="T345" s="180"/>
      <c r="AT345" s="174" t="s">
        <v>153</v>
      </c>
      <c r="AU345" s="174" t="s">
        <v>85</v>
      </c>
      <c r="AV345" s="12" t="s">
        <v>85</v>
      </c>
      <c r="AW345" s="12" t="s">
        <v>31</v>
      </c>
      <c r="AX345" s="12" t="s">
        <v>75</v>
      </c>
      <c r="AY345" s="174" t="s">
        <v>144</v>
      </c>
    </row>
    <row r="346" spans="2:65" s="13" customFormat="1">
      <c r="B346" s="181"/>
      <c r="D346" s="173" t="s">
        <v>153</v>
      </c>
      <c r="E346" s="182" t="s">
        <v>1</v>
      </c>
      <c r="F346" s="183" t="s">
        <v>155</v>
      </c>
      <c r="H346" s="184">
        <v>0.46</v>
      </c>
      <c r="I346" s="185"/>
      <c r="L346" s="181"/>
      <c r="M346" s="186"/>
      <c r="N346" s="187"/>
      <c r="O346" s="187"/>
      <c r="P346" s="187"/>
      <c r="Q346" s="187"/>
      <c r="R346" s="187"/>
      <c r="S346" s="187"/>
      <c r="T346" s="188"/>
      <c r="AT346" s="182" t="s">
        <v>153</v>
      </c>
      <c r="AU346" s="182" t="s">
        <v>85</v>
      </c>
      <c r="AV346" s="13" t="s">
        <v>151</v>
      </c>
      <c r="AW346" s="13" t="s">
        <v>31</v>
      </c>
      <c r="AX346" s="13" t="s">
        <v>83</v>
      </c>
      <c r="AY346" s="182" t="s">
        <v>144</v>
      </c>
    </row>
    <row r="347" spans="2:65" s="1" customFormat="1" ht="16.5" customHeight="1">
      <c r="B347" s="128"/>
      <c r="C347" s="196" t="s">
        <v>430</v>
      </c>
      <c r="D347" s="196" t="s">
        <v>200</v>
      </c>
      <c r="E347" s="197" t="s">
        <v>431</v>
      </c>
      <c r="F347" s="198" t="s">
        <v>432</v>
      </c>
      <c r="G347" s="199" t="s">
        <v>188</v>
      </c>
      <c r="H347" s="200">
        <v>1.58</v>
      </c>
      <c r="I347" s="201"/>
      <c r="J347" s="202">
        <f>ROUND(I347*H347,2)</f>
        <v>0</v>
      </c>
      <c r="K347" s="198" t="s">
        <v>1</v>
      </c>
      <c r="L347" s="203"/>
      <c r="M347" s="204" t="s">
        <v>1</v>
      </c>
      <c r="N347" s="205" t="s">
        <v>40</v>
      </c>
      <c r="O347" s="55"/>
      <c r="P347" s="168">
        <f>O347*H347</f>
        <v>0</v>
      </c>
      <c r="Q347" s="168">
        <v>1.575E-2</v>
      </c>
      <c r="R347" s="168">
        <f>Q347*H347</f>
        <v>2.4885000000000001E-2</v>
      </c>
      <c r="S347" s="168">
        <v>0</v>
      </c>
      <c r="T347" s="169">
        <f>S347*H347</f>
        <v>0</v>
      </c>
      <c r="AR347" s="170" t="s">
        <v>337</v>
      </c>
      <c r="AT347" s="170" t="s">
        <v>200</v>
      </c>
      <c r="AU347" s="170" t="s">
        <v>85</v>
      </c>
      <c r="AY347" s="17" t="s">
        <v>144</v>
      </c>
      <c r="BE347" s="171">
        <f>IF(N347="základní",J347,0)</f>
        <v>0</v>
      </c>
      <c r="BF347" s="171">
        <f>IF(N347="snížená",J347,0)</f>
        <v>0</v>
      </c>
      <c r="BG347" s="171">
        <f>IF(N347="zákl. přenesená",J347,0)</f>
        <v>0</v>
      </c>
      <c r="BH347" s="171">
        <f>IF(N347="sníž. přenesená",J347,0)</f>
        <v>0</v>
      </c>
      <c r="BI347" s="171">
        <f>IF(N347="nulová",J347,0)</f>
        <v>0</v>
      </c>
      <c r="BJ347" s="17" t="s">
        <v>83</v>
      </c>
      <c r="BK347" s="171">
        <f>ROUND(I347*H347,2)</f>
        <v>0</v>
      </c>
      <c r="BL347" s="17" t="s">
        <v>256</v>
      </c>
      <c r="BM347" s="170" t="s">
        <v>433</v>
      </c>
    </row>
    <row r="348" spans="2:65" s="12" customFormat="1">
      <c r="B348" s="172"/>
      <c r="D348" s="173" t="s">
        <v>153</v>
      </c>
      <c r="E348" s="174" t="s">
        <v>1</v>
      </c>
      <c r="F348" s="175" t="s">
        <v>412</v>
      </c>
      <c r="H348" s="176">
        <v>1.58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153</v>
      </c>
      <c r="AU348" s="174" t="s">
        <v>85</v>
      </c>
      <c r="AV348" s="12" t="s">
        <v>85</v>
      </c>
      <c r="AW348" s="12" t="s">
        <v>31</v>
      </c>
      <c r="AX348" s="12" t="s">
        <v>75</v>
      </c>
      <c r="AY348" s="174" t="s">
        <v>144</v>
      </c>
    </row>
    <row r="349" spans="2:65" s="13" customFormat="1">
      <c r="B349" s="181"/>
      <c r="D349" s="173" t="s">
        <v>153</v>
      </c>
      <c r="E349" s="182" t="s">
        <v>1</v>
      </c>
      <c r="F349" s="183" t="s">
        <v>155</v>
      </c>
      <c r="H349" s="184">
        <v>1.58</v>
      </c>
      <c r="I349" s="185"/>
      <c r="L349" s="181"/>
      <c r="M349" s="186"/>
      <c r="N349" s="187"/>
      <c r="O349" s="187"/>
      <c r="P349" s="187"/>
      <c r="Q349" s="187"/>
      <c r="R349" s="187"/>
      <c r="S349" s="187"/>
      <c r="T349" s="188"/>
      <c r="AT349" s="182" t="s">
        <v>153</v>
      </c>
      <c r="AU349" s="182" t="s">
        <v>85</v>
      </c>
      <c r="AV349" s="13" t="s">
        <v>151</v>
      </c>
      <c r="AW349" s="13" t="s">
        <v>31</v>
      </c>
      <c r="AX349" s="13" t="s">
        <v>83</v>
      </c>
      <c r="AY349" s="182" t="s">
        <v>144</v>
      </c>
    </row>
    <row r="350" spans="2:65" s="1" customFormat="1" ht="16.5" customHeight="1">
      <c r="B350" s="128"/>
      <c r="C350" s="196" t="s">
        <v>434</v>
      </c>
      <c r="D350" s="196" t="s">
        <v>200</v>
      </c>
      <c r="E350" s="197" t="s">
        <v>435</v>
      </c>
      <c r="F350" s="198" t="s">
        <v>436</v>
      </c>
      <c r="G350" s="199" t="s">
        <v>188</v>
      </c>
      <c r="H350" s="200">
        <v>1.82</v>
      </c>
      <c r="I350" s="201"/>
      <c r="J350" s="202">
        <f>ROUND(I350*H350,2)</f>
        <v>0</v>
      </c>
      <c r="K350" s="198" t="s">
        <v>1</v>
      </c>
      <c r="L350" s="203"/>
      <c r="M350" s="204" t="s">
        <v>1</v>
      </c>
      <c r="N350" s="205" t="s">
        <v>40</v>
      </c>
      <c r="O350" s="55"/>
      <c r="P350" s="168">
        <f>O350*H350</f>
        <v>0</v>
      </c>
      <c r="Q350" s="168">
        <v>1.575E-2</v>
      </c>
      <c r="R350" s="168">
        <f>Q350*H350</f>
        <v>2.8665E-2</v>
      </c>
      <c r="S350" s="168">
        <v>0</v>
      </c>
      <c r="T350" s="169">
        <f>S350*H350</f>
        <v>0</v>
      </c>
      <c r="AR350" s="170" t="s">
        <v>337</v>
      </c>
      <c r="AT350" s="170" t="s">
        <v>200</v>
      </c>
      <c r="AU350" s="170" t="s">
        <v>85</v>
      </c>
      <c r="AY350" s="17" t="s">
        <v>144</v>
      </c>
      <c r="BE350" s="171">
        <f>IF(N350="základní",J350,0)</f>
        <v>0</v>
      </c>
      <c r="BF350" s="171">
        <f>IF(N350="snížená",J350,0)</f>
        <v>0</v>
      </c>
      <c r="BG350" s="171">
        <f>IF(N350="zákl. přenesená",J350,0)</f>
        <v>0</v>
      </c>
      <c r="BH350" s="171">
        <f>IF(N350="sníž. přenesená",J350,0)</f>
        <v>0</v>
      </c>
      <c r="BI350" s="171">
        <f>IF(N350="nulová",J350,0)</f>
        <v>0</v>
      </c>
      <c r="BJ350" s="17" t="s">
        <v>83</v>
      </c>
      <c r="BK350" s="171">
        <f>ROUND(I350*H350,2)</f>
        <v>0</v>
      </c>
      <c r="BL350" s="17" t="s">
        <v>256</v>
      </c>
      <c r="BM350" s="170" t="s">
        <v>437</v>
      </c>
    </row>
    <row r="351" spans="2:65" s="12" customFormat="1">
      <c r="B351" s="172"/>
      <c r="D351" s="173" t="s">
        <v>153</v>
      </c>
      <c r="E351" s="174" t="s">
        <v>1</v>
      </c>
      <c r="F351" s="175" t="s">
        <v>413</v>
      </c>
      <c r="H351" s="176">
        <v>1.82</v>
      </c>
      <c r="I351" s="177"/>
      <c r="L351" s="172"/>
      <c r="M351" s="178"/>
      <c r="N351" s="179"/>
      <c r="O351" s="179"/>
      <c r="P351" s="179"/>
      <c r="Q351" s="179"/>
      <c r="R351" s="179"/>
      <c r="S351" s="179"/>
      <c r="T351" s="180"/>
      <c r="AT351" s="174" t="s">
        <v>153</v>
      </c>
      <c r="AU351" s="174" t="s">
        <v>85</v>
      </c>
      <c r="AV351" s="12" t="s">
        <v>85</v>
      </c>
      <c r="AW351" s="12" t="s">
        <v>31</v>
      </c>
      <c r="AX351" s="12" t="s">
        <v>75</v>
      </c>
      <c r="AY351" s="174" t="s">
        <v>144</v>
      </c>
    </row>
    <row r="352" spans="2:65" s="13" customFormat="1">
      <c r="B352" s="181"/>
      <c r="D352" s="173" t="s">
        <v>153</v>
      </c>
      <c r="E352" s="182" t="s">
        <v>1</v>
      </c>
      <c r="F352" s="183" t="s">
        <v>155</v>
      </c>
      <c r="H352" s="184">
        <v>1.82</v>
      </c>
      <c r="I352" s="185"/>
      <c r="L352" s="181"/>
      <c r="M352" s="186"/>
      <c r="N352" s="187"/>
      <c r="O352" s="187"/>
      <c r="P352" s="187"/>
      <c r="Q352" s="187"/>
      <c r="R352" s="187"/>
      <c r="S352" s="187"/>
      <c r="T352" s="188"/>
      <c r="AT352" s="182" t="s">
        <v>153</v>
      </c>
      <c r="AU352" s="182" t="s">
        <v>85</v>
      </c>
      <c r="AV352" s="13" t="s">
        <v>151</v>
      </c>
      <c r="AW352" s="13" t="s">
        <v>31</v>
      </c>
      <c r="AX352" s="13" t="s">
        <v>83</v>
      </c>
      <c r="AY352" s="182" t="s">
        <v>144</v>
      </c>
    </row>
    <row r="353" spans="2:65" s="1" customFormat="1" ht="24" customHeight="1">
      <c r="B353" s="128"/>
      <c r="C353" s="159" t="s">
        <v>438</v>
      </c>
      <c r="D353" s="159" t="s">
        <v>146</v>
      </c>
      <c r="E353" s="160" t="s">
        <v>439</v>
      </c>
      <c r="F353" s="161" t="s">
        <v>440</v>
      </c>
      <c r="G353" s="162" t="s">
        <v>384</v>
      </c>
      <c r="H353" s="214"/>
      <c r="I353" s="164"/>
      <c r="J353" s="165">
        <f>ROUND(I353*H353,2)</f>
        <v>0</v>
      </c>
      <c r="K353" s="161" t="s">
        <v>150</v>
      </c>
      <c r="L353" s="32"/>
      <c r="M353" s="166" t="s">
        <v>1</v>
      </c>
      <c r="N353" s="167" t="s">
        <v>40</v>
      </c>
      <c r="O353" s="55"/>
      <c r="P353" s="168">
        <f>O353*H353</f>
        <v>0</v>
      </c>
      <c r="Q353" s="168">
        <v>0</v>
      </c>
      <c r="R353" s="168">
        <f>Q353*H353</f>
        <v>0</v>
      </c>
      <c r="S353" s="168">
        <v>0</v>
      </c>
      <c r="T353" s="169">
        <f>S353*H353</f>
        <v>0</v>
      </c>
      <c r="AR353" s="170" t="s">
        <v>256</v>
      </c>
      <c r="AT353" s="170" t="s">
        <v>146</v>
      </c>
      <c r="AU353" s="170" t="s">
        <v>85</v>
      </c>
      <c r="AY353" s="17" t="s">
        <v>144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83</v>
      </c>
      <c r="BK353" s="171">
        <f>ROUND(I353*H353,2)</f>
        <v>0</v>
      </c>
      <c r="BL353" s="17" t="s">
        <v>256</v>
      </c>
      <c r="BM353" s="170" t="s">
        <v>441</v>
      </c>
    </row>
    <row r="354" spans="2:65" s="11" customFormat="1" ht="22.9" customHeight="1">
      <c r="B354" s="146"/>
      <c r="D354" s="147" t="s">
        <v>74</v>
      </c>
      <c r="E354" s="157" t="s">
        <v>442</v>
      </c>
      <c r="F354" s="157" t="s">
        <v>443</v>
      </c>
      <c r="I354" s="149"/>
      <c r="J354" s="158">
        <f>BK354</f>
        <v>0</v>
      </c>
      <c r="L354" s="146"/>
      <c r="M354" s="151"/>
      <c r="N354" s="152"/>
      <c r="O354" s="152"/>
      <c r="P354" s="153">
        <f>SUM(P355:P357)</f>
        <v>0</v>
      </c>
      <c r="Q354" s="152"/>
      <c r="R354" s="153">
        <f>SUM(R355:R357)</f>
        <v>0</v>
      </c>
      <c r="S354" s="152"/>
      <c r="T354" s="154">
        <f>SUM(T355:T357)</f>
        <v>0</v>
      </c>
      <c r="AR354" s="147" t="s">
        <v>85</v>
      </c>
      <c r="AT354" s="155" t="s">
        <v>74</v>
      </c>
      <c r="AU354" s="155" t="s">
        <v>83</v>
      </c>
      <c r="AY354" s="147" t="s">
        <v>144</v>
      </c>
      <c r="BK354" s="156">
        <f>SUM(BK355:BK357)</f>
        <v>0</v>
      </c>
    </row>
    <row r="355" spans="2:65" s="1" customFormat="1" ht="24" customHeight="1">
      <c r="B355" s="128"/>
      <c r="C355" s="159" t="s">
        <v>444</v>
      </c>
      <c r="D355" s="159" t="s">
        <v>146</v>
      </c>
      <c r="E355" s="160" t="s">
        <v>445</v>
      </c>
      <c r="F355" s="161" t="s">
        <v>446</v>
      </c>
      <c r="G355" s="162" t="s">
        <v>181</v>
      </c>
      <c r="H355" s="163">
        <v>1</v>
      </c>
      <c r="I355" s="164"/>
      <c r="J355" s="165">
        <f>ROUND(I355*H355,2)</f>
        <v>0</v>
      </c>
      <c r="K355" s="161" t="s">
        <v>1</v>
      </c>
      <c r="L355" s="32"/>
      <c r="M355" s="166" t="s">
        <v>1</v>
      </c>
      <c r="N355" s="167" t="s">
        <v>40</v>
      </c>
      <c r="O355" s="55"/>
      <c r="P355" s="168">
        <f>O355*H355</f>
        <v>0</v>
      </c>
      <c r="Q355" s="168">
        <v>0</v>
      </c>
      <c r="R355" s="168">
        <f>Q355*H355</f>
        <v>0</v>
      </c>
      <c r="S355" s="168">
        <v>0</v>
      </c>
      <c r="T355" s="169">
        <f>S355*H355</f>
        <v>0</v>
      </c>
      <c r="AR355" s="170" t="s">
        <v>256</v>
      </c>
      <c r="AT355" s="170" t="s">
        <v>146</v>
      </c>
      <c r="AU355" s="170" t="s">
        <v>85</v>
      </c>
      <c r="AY355" s="17" t="s">
        <v>144</v>
      </c>
      <c r="BE355" s="171">
        <f>IF(N355="základní",J355,0)</f>
        <v>0</v>
      </c>
      <c r="BF355" s="171">
        <f>IF(N355="snížená",J355,0)</f>
        <v>0</v>
      </c>
      <c r="BG355" s="171">
        <f>IF(N355="zákl. přenesená",J355,0)</f>
        <v>0</v>
      </c>
      <c r="BH355" s="171">
        <f>IF(N355="sníž. přenesená",J355,0)</f>
        <v>0</v>
      </c>
      <c r="BI355" s="171">
        <f>IF(N355="nulová",J355,0)</f>
        <v>0</v>
      </c>
      <c r="BJ355" s="17" t="s">
        <v>83</v>
      </c>
      <c r="BK355" s="171">
        <f>ROUND(I355*H355,2)</f>
        <v>0</v>
      </c>
      <c r="BL355" s="17" t="s">
        <v>256</v>
      </c>
      <c r="BM355" s="170" t="s">
        <v>447</v>
      </c>
    </row>
    <row r="356" spans="2:65" s="12" customFormat="1">
      <c r="B356" s="172"/>
      <c r="D356" s="173" t="s">
        <v>153</v>
      </c>
      <c r="E356" s="174" t="s">
        <v>1</v>
      </c>
      <c r="F356" s="175" t="s">
        <v>83</v>
      </c>
      <c r="H356" s="176">
        <v>1</v>
      </c>
      <c r="I356" s="177"/>
      <c r="L356" s="172"/>
      <c r="M356" s="178"/>
      <c r="N356" s="179"/>
      <c r="O356" s="179"/>
      <c r="P356" s="179"/>
      <c r="Q356" s="179"/>
      <c r="R356" s="179"/>
      <c r="S356" s="179"/>
      <c r="T356" s="180"/>
      <c r="AT356" s="174" t="s">
        <v>153</v>
      </c>
      <c r="AU356" s="174" t="s">
        <v>85</v>
      </c>
      <c r="AV356" s="12" t="s">
        <v>85</v>
      </c>
      <c r="AW356" s="12" t="s">
        <v>31</v>
      </c>
      <c r="AX356" s="12" t="s">
        <v>75</v>
      </c>
      <c r="AY356" s="174" t="s">
        <v>144</v>
      </c>
    </row>
    <row r="357" spans="2:65" s="13" customFormat="1">
      <c r="B357" s="181"/>
      <c r="D357" s="173" t="s">
        <v>153</v>
      </c>
      <c r="E357" s="182" t="s">
        <v>1</v>
      </c>
      <c r="F357" s="183" t="s">
        <v>155</v>
      </c>
      <c r="H357" s="184">
        <v>1</v>
      </c>
      <c r="I357" s="185"/>
      <c r="L357" s="181"/>
      <c r="M357" s="186"/>
      <c r="N357" s="187"/>
      <c r="O357" s="187"/>
      <c r="P357" s="187"/>
      <c r="Q357" s="187"/>
      <c r="R357" s="187"/>
      <c r="S357" s="187"/>
      <c r="T357" s="188"/>
      <c r="AT357" s="182" t="s">
        <v>153</v>
      </c>
      <c r="AU357" s="182" t="s">
        <v>85</v>
      </c>
      <c r="AV357" s="13" t="s">
        <v>151</v>
      </c>
      <c r="AW357" s="13" t="s">
        <v>31</v>
      </c>
      <c r="AX357" s="13" t="s">
        <v>83</v>
      </c>
      <c r="AY357" s="182" t="s">
        <v>144</v>
      </c>
    </row>
    <row r="358" spans="2:65" s="11" customFormat="1" ht="22.9" customHeight="1">
      <c r="B358" s="146"/>
      <c r="D358" s="147" t="s">
        <v>74</v>
      </c>
      <c r="E358" s="157" t="s">
        <v>448</v>
      </c>
      <c r="F358" s="157" t="s">
        <v>449</v>
      </c>
      <c r="I358" s="149"/>
      <c r="J358" s="158">
        <f>BK358</f>
        <v>0</v>
      </c>
      <c r="L358" s="146"/>
      <c r="M358" s="151"/>
      <c r="N358" s="152"/>
      <c r="O358" s="152"/>
      <c r="P358" s="153">
        <f>SUM(P359:P432)</f>
        <v>0</v>
      </c>
      <c r="Q358" s="152"/>
      <c r="R358" s="153">
        <f>SUM(R359:R432)</f>
        <v>4.9573366399999994</v>
      </c>
      <c r="S358" s="152"/>
      <c r="T358" s="154">
        <f>SUM(T359:T432)</f>
        <v>2.2715000000000001</v>
      </c>
      <c r="AR358" s="147" t="s">
        <v>85</v>
      </c>
      <c r="AT358" s="155" t="s">
        <v>74</v>
      </c>
      <c r="AU358" s="155" t="s">
        <v>83</v>
      </c>
      <c r="AY358" s="147" t="s">
        <v>144</v>
      </c>
      <c r="BK358" s="156">
        <f>SUM(BK359:BK432)</f>
        <v>0</v>
      </c>
    </row>
    <row r="359" spans="2:65" s="1" customFormat="1" ht="16.5" customHeight="1">
      <c r="B359" s="128"/>
      <c r="C359" s="159" t="s">
        <v>450</v>
      </c>
      <c r="D359" s="159" t="s">
        <v>146</v>
      </c>
      <c r="E359" s="160" t="s">
        <v>451</v>
      </c>
      <c r="F359" s="161" t="s">
        <v>452</v>
      </c>
      <c r="G359" s="162" t="s">
        <v>188</v>
      </c>
      <c r="H359" s="163">
        <v>18</v>
      </c>
      <c r="I359" s="164"/>
      <c r="J359" s="165">
        <f>ROUND(I359*H359,2)</f>
        <v>0</v>
      </c>
      <c r="K359" s="161" t="s">
        <v>150</v>
      </c>
      <c r="L359" s="32"/>
      <c r="M359" s="166" t="s">
        <v>1</v>
      </c>
      <c r="N359" s="167" t="s">
        <v>40</v>
      </c>
      <c r="O359" s="55"/>
      <c r="P359" s="168">
        <f>O359*H359</f>
        <v>0</v>
      </c>
      <c r="Q359" s="168">
        <v>1.1809999999999999E-2</v>
      </c>
      <c r="R359" s="168">
        <f>Q359*H359</f>
        <v>0.21257999999999999</v>
      </c>
      <c r="S359" s="168">
        <v>0</v>
      </c>
      <c r="T359" s="169">
        <f>S359*H359</f>
        <v>0</v>
      </c>
      <c r="AR359" s="170" t="s">
        <v>256</v>
      </c>
      <c r="AT359" s="170" t="s">
        <v>146</v>
      </c>
      <c r="AU359" s="170" t="s">
        <v>85</v>
      </c>
      <c r="AY359" s="17" t="s">
        <v>144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83</v>
      </c>
      <c r="BK359" s="171">
        <f>ROUND(I359*H359,2)</f>
        <v>0</v>
      </c>
      <c r="BL359" s="17" t="s">
        <v>256</v>
      </c>
      <c r="BM359" s="170" t="s">
        <v>453</v>
      </c>
    </row>
    <row r="360" spans="2:65" s="14" customFormat="1">
      <c r="B360" s="189"/>
      <c r="D360" s="173" t="s">
        <v>153</v>
      </c>
      <c r="E360" s="190" t="s">
        <v>1</v>
      </c>
      <c r="F360" s="191" t="s">
        <v>349</v>
      </c>
      <c r="H360" s="190" t="s">
        <v>1</v>
      </c>
      <c r="I360" s="192"/>
      <c r="L360" s="189"/>
      <c r="M360" s="193"/>
      <c r="N360" s="194"/>
      <c r="O360" s="194"/>
      <c r="P360" s="194"/>
      <c r="Q360" s="194"/>
      <c r="R360" s="194"/>
      <c r="S360" s="194"/>
      <c r="T360" s="195"/>
      <c r="AT360" s="190" t="s">
        <v>153</v>
      </c>
      <c r="AU360" s="190" t="s">
        <v>85</v>
      </c>
      <c r="AV360" s="14" t="s">
        <v>83</v>
      </c>
      <c r="AW360" s="14" t="s">
        <v>31</v>
      </c>
      <c r="AX360" s="14" t="s">
        <v>75</v>
      </c>
      <c r="AY360" s="190" t="s">
        <v>144</v>
      </c>
    </row>
    <row r="361" spans="2:65" s="12" customFormat="1">
      <c r="B361" s="172"/>
      <c r="D361" s="173" t="s">
        <v>153</v>
      </c>
      <c r="E361" s="174" t="s">
        <v>1</v>
      </c>
      <c r="F361" s="175" t="s">
        <v>454</v>
      </c>
      <c r="H361" s="176">
        <v>18</v>
      </c>
      <c r="I361" s="177"/>
      <c r="L361" s="172"/>
      <c r="M361" s="178"/>
      <c r="N361" s="179"/>
      <c r="O361" s="179"/>
      <c r="P361" s="179"/>
      <c r="Q361" s="179"/>
      <c r="R361" s="179"/>
      <c r="S361" s="179"/>
      <c r="T361" s="180"/>
      <c r="AT361" s="174" t="s">
        <v>153</v>
      </c>
      <c r="AU361" s="174" t="s">
        <v>85</v>
      </c>
      <c r="AV361" s="12" t="s">
        <v>85</v>
      </c>
      <c r="AW361" s="12" t="s">
        <v>31</v>
      </c>
      <c r="AX361" s="12" t="s">
        <v>75</v>
      </c>
      <c r="AY361" s="174" t="s">
        <v>144</v>
      </c>
    </row>
    <row r="362" spans="2:65" s="13" customFormat="1">
      <c r="B362" s="181"/>
      <c r="D362" s="173" t="s">
        <v>153</v>
      </c>
      <c r="E362" s="182" t="s">
        <v>1</v>
      </c>
      <c r="F362" s="183" t="s">
        <v>155</v>
      </c>
      <c r="H362" s="184">
        <v>18</v>
      </c>
      <c r="I362" s="185"/>
      <c r="L362" s="181"/>
      <c r="M362" s="186"/>
      <c r="N362" s="187"/>
      <c r="O362" s="187"/>
      <c r="P362" s="187"/>
      <c r="Q362" s="187"/>
      <c r="R362" s="187"/>
      <c r="S362" s="187"/>
      <c r="T362" s="188"/>
      <c r="AT362" s="182" t="s">
        <v>153</v>
      </c>
      <c r="AU362" s="182" t="s">
        <v>85</v>
      </c>
      <c r="AV362" s="13" t="s">
        <v>151</v>
      </c>
      <c r="AW362" s="13" t="s">
        <v>31</v>
      </c>
      <c r="AX362" s="13" t="s">
        <v>83</v>
      </c>
      <c r="AY362" s="182" t="s">
        <v>144</v>
      </c>
    </row>
    <row r="363" spans="2:65" s="1" customFormat="1" ht="24" customHeight="1">
      <c r="B363" s="128"/>
      <c r="C363" s="159" t="s">
        <v>455</v>
      </c>
      <c r="D363" s="159" t="s">
        <v>146</v>
      </c>
      <c r="E363" s="160" t="s">
        <v>456</v>
      </c>
      <c r="F363" s="161" t="s">
        <v>457</v>
      </c>
      <c r="G363" s="162" t="s">
        <v>188</v>
      </c>
      <c r="H363" s="163">
        <v>210</v>
      </c>
      <c r="I363" s="164"/>
      <c r="J363" s="165">
        <f>ROUND(I363*H363,2)</f>
        <v>0</v>
      </c>
      <c r="K363" s="161" t="s">
        <v>150</v>
      </c>
      <c r="L363" s="32"/>
      <c r="M363" s="166" t="s">
        <v>1</v>
      </c>
      <c r="N363" s="167" t="s">
        <v>40</v>
      </c>
      <c r="O363" s="55"/>
      <c r="P363" s="168">
        <f>O363*H363</f>
        <v>0</v>
      </c>
      <c r="Q363" s="168">
        <v>1.223E-2</v>
      </c>
      <c r="R363" s="168">
        <f>Q363*H363</f>
        <v>2.5682999999999998</v>
      </c>
      <c r="S363" s="168">
        <v>0</v>
      </c>
      <c r="T363" s="169">
        <f>S363*H363</f>
        <v>0</v>
      </c>
      <c r="AR363" s="170" t="s">
        <v>256</v>
      </c>
      <c r="AT363" s="170" t="s">
        <v>146</v>
      </c>
      <c r="AU363" s="170" t="s">
        <v>85</v>
      </c>
      <c r="AY363" s="17" t="s">
        <v>144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83</v>
      </c>
      <c r="BK363" s="171">
        <f>ROUND(I363*H363,2)</f>
        <v>0</v>
      </c>
      <c r="BL363" s="17" t="s">
        <v>256</v>
      </c>
      <c r="BM363" s="170" t="s">
        <v>458</v>
      </c>
    </row>
    <row r="364" spans="2:65" s="14" customFormat="1">
      <c r="B364" s="189"/>
      <c r="D364" s="173" t="s">
        <v>153</v>
      </c>
      <c r="E364" s="190" t="s">
        <v>1</v>
      </c>
      <c r="F364" s="191" t="s">
        <v>349</v>
      </c>
      <c r="H364" s="190" t="s">
        <v>1</v>
      </c>
      <c r="I364" s="192"/>
      <c r="L364" s="189"/>
      <c r="M364" s="193"/>
      <c r="N364" s="194"/>
      <c r="O364" s="194"/>
      <c r="P364" s="194"/>
      <c r="Q364" s="194"/>
      <c r="R364" s="194"/>
      <c r="S364" s="194"/>
      <c r="T364" s="195"/>
      <c r="AT364" s="190" t="s">
        <v>153</v>
      </c>
      <c r="AU364" s="190" t="s">
        <v>85</v>
      </c>
      <c r="AV364" s="14" t="s">
        <v>83</v>
      </c>
      <c r="AW364" s="14" t="s">
        <v>31</v>
      </c>
      <c r="AX364" s="14" t="s">
        <v>75</v>
      </c>
      <c r="AY364" s="190" t="s">
        <v>144</v>
      </c>
    </row>
    <row r="365" spans="2:65" s="14" customFormat="1">
      <c r="B365" s="189"/>
      <c r="D365" s="173" t="s">
        <v>153</v>
      </c>
      <c r="E365" s="190" t="s">
        <v>1</v>
      </c>
      <c r="F365" s="191" t="s">
        <v>459</v>
      </c>
      <c r="H365" s="190" t="s">
        <v>1</v>
      </c>
      <c r="I365" s="192"/>
      <c r="L365" s="189"/>
      <c r="M365" s="193"/>
      <c r="N365" s="194"/>
      <c r="O365" s="194"/>
      <c r="P365" s="194"/>
      <c r="Q365" s="194"/>
      <c r="R365" s="194"/>
      <c r="S365" s="194"/>
      <c r="T365" s="195"/>
      <c r="AT365" s="190" t="s">
        <v>153</v>
      </c>
      <c r="AU365" s="190" t="s">
        <v>85</v>
      </c>
      <c r="AV365" s="14" t="s">
        <v>83</v>
      </c>
      <c r="AW365" s="14" t="s">
        <v>31</v>
      </c>
      <c r="AX365" s="14" t="s">
        <v>75</v>
      </c>
      <c r="AY365" s="190" t="s">
        <v>144</v>
      </c>
    </row>
    <row r="366" spans="2:65" s="12" customFormat="1">
      <c r="B366" s="172"/>
      <c r="D366" s="173" t="s">
        <v>153</v>
      </c>
      <c r="E366" s="174" t="s">
        <v>1</v>
      </c>
      <c r="F366" s="175" t="s">
        <v>299</v>
      </c>
      <c r="H366" s="176">
        <v>25</v>
      </c>
      <c r="I366" s="177"/>
      <c r="L366" s="172"/>
      <c r="M366" s="178"/>
      <c r="N366" s="179"/>
      <c r="O366" s="179"/>
      <c r="P366" s="179"/>
      <c r="Q366" s="179"/>
      <c r="R366" s="179"/>
      <c r="S366" s="179"/>
      <c r="T366" s="180"/>
      <c r="AT366" s="174" t="s">
        <v>153</v>
      </c>
      <c r="AU366" s="174" t="s">
        <v>85</v>
      </c>
      <c r="AV366" s="12" t="s">
        <v>85</v>
      </c>
      <c r="AW366" s="12" t="s">
        <v>31</v>
      </c>
      <c r="AX366" s="12" t="s">
        <v>75</v>
      </c>
      <c r="AY366" s="174" t="s">
        <v>144</v>
      </c>
    </row>
    <row r="367" spans="2:65" s="14" customFormat="1">
      <c r="B367" s="189"/>
      <c r="D367" s="173" t="s">
        <v>153</v>
      </c>
      <c r="E367" s="190" t="s">
        <v>1</v>
      </c>
      <c r="F367" s="191" t="s">
        <v>460</v>
      </c>
      <c r="H367" s="190" t="s">
        <v>1</v>
      </c>
      <c r="I367" s="192"/>
      <c r="L367" s="189"/>
      <c r="M367" s="193"/>
      <c r="N367" s="194"/>
      <c r="O367" s="194"/>
      <c r="P367" s="194"/>
      <c r="Q367" s="194"/>
      <c r="R367" s="194"/>
      <c r="S367" s="194"/>
      <c r="T367" s="195"/>
      <c r="AT367" s="190" t="s">
        <v>153</v>
      </c>
      <c r="AU367" s="190" t="s">
        <v>85</v>
      </c>
      <c r="AV367" s="14" t="s">
        <v>83</v>
      </c>
      <c r="AW367" s="14" t="s">
        <v>31</v>
      </c>
      <c r="AX367" s="14" t="s">
        <v>75</v>
      </c>
      <c r="AY367" s="190" t="s">
        <v>144</v>
      </c>
    </row>
    <row r="368" spans="2:65" s="12" customFormat="1">
      <c r="B368" s="172"/>
      <c r="D368" s="173" t="s">
        <v>153</v>
      </c>
      <c r="E368" s="174" t="s">
        <v>1</v>
      </c>
      <c r="F368" s="175" t="s">
        <v>461</v>
      </c>
      <c r="H368" s="176">
        <v>65</v>
      </c>
      <c r="I368" s="177"/>
      <c r="L368" s="172"/>
      <c r="M368" s="178"/>
      <c r="N368" s="179"/>
      <c r="O368" s="179"/>
      <c r="P368" s="179"/>
      <c r="Q368" s="179"/>
      <c r="R368" s="179"/>
      <c r="S368" s="179"/>
      <c r="T368" s="180"/>
      <c r="AT368" s="174" t="s">
        <v>153</v>
      </c>
      <c r="AU368" s="174" t="s">
        <v>85</v>
      </c>
      <c r="AV368" s="12" t="s">
        <v>85</v>
      </c>
      <c r="AW368" s="12" t="s">
        <v>31</v>
      </c>
      <c r="AX368" s="12" t="s">
        <v>75</v>
      </c>
      <c r="AY368" s="174" t="s">
        <v>144</v>
      </c>
    </row>
    <row r="369" spans="2:65" s="14" customFormat="1">
      <c r="B369" s="189"/>
      <c r="D369" s="173" t="s">
        <v>153</v>
      </c>
      <c r="E369" s="190" t="s">
        <v>1</v>
      </c>
      <c r="F369" s="191" t="s">
        <v>462</v>
      </c>
      <c r="H369" s="190" t="s">
        <v>1</v>
      </c>
      <c r="I369" s="192"/>
      <c r="L369" s="189"/>
      <c r="M369" s="193"/>
      <c r="N369" s="194"/>
      <c r="O369" s="194"/>
      <c r="P369" s="194"/>
      <c r="Q369" s="194"/>
      <c r="R369" s="194"/>
      <c r="S369" s="194"/>
      <c r="T369" s="195"/>
      <c r="AT369" s="190" t="s">
        <v>153</v>
      </c>
      <c r="AU369" s="190" t="s">
        <v>85</v>
      </c>
      <c r="AV369" s="14" t="s">
        <v>83</v>
      </c>
      <c r="AW369" s="14" t="s">
        <v>31</v>
      </c>
      <c r="AX369" s="14" t="s">
        <v>75</v>
      </c>
      <c r="AY369" s="190" t="s">
        <v>144</v>
      </c>
    </row>
    <row r="370" spans="2:65" s="12" customFormat="1">
      <c r="B370" s="172"/>
      <c r="D370" s="173" t="s">
        <v>153</v>
      </c>
      <c r="E370" s="174" t="s">
        <v>1</v>
      </c>
      <c r="F370" s="175" t="s">
        <v>178</v>
      </c>
      <c r="H370" s="176">
        <v>5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153</v>
      </c>
      <c r="AU370" s="174" t="s">
        <v>85</v>
      </c>
      <c r="AV370" s="12" t="s">
        <v>85</v>
      </c>
      <c r="AW370" s="12" t="s">
        <v>31</v>
      </c>
      <c r="AX370" s="12" t="s">
        <v>75</v>
      </c>
      <c r="AY370" s="174" t="s">
        <v>144</v>
      </c>
    </row>
    <row r="371" spans="2:65" s="14" customFormat="1">
      <c r="B371" s="189"/>
      <c r="D371" s="173" t="s">
        <v>153</v>
      </c>
      <c r="E371" s="190" t="s">
        <v>1</v>
      </c>
      <c r="F371" s="191" t="s">
        <v>463</v>
      </c>
      <c r="H371" s="190" t="s">
        <v>1</v>
      </c>
      <c r="I371" s="192"/>
      <c r="L371" s="189"/>
      <c r="M371" s="193"/>
      <c r="N371" s="194"/>
      <c r="O371" s="194"/>
      <c r="P371" s="194"/>
      <c r="Q371" s="194"/>
      <c r="R371" s="194"/>
      <c r="S371" s="194"/>
      <c r="T371" s="195"/>
      <c r="AT371" s="190" t="s">
        <v>153</v>
      </c>
      <c r="AU371" s="190" t="s">
        <v>85</v>
      </c>
      <c r="AV371" s="14" t="s">
        <v>83</v>
      </c>
      <c r="AW371" s="14" t="s">
        <v>31</v>
      </c>
      <c r="AX371" s="14" t="s">
        <v>75</v>
      </c>
      <c r="AY371" s="190" t="s">
        <v>144</v>
      </c>
    </row>
    <row r="372" spans="2:65" s="12" customFormat="1">
      <c r="B372" s="172"/>
      <c r="D372" s="173" t="s">
        <v>153</v>
      </c>
      <c r="E372" s="174" t="s">
        <v>1</v>
      </c>
      <c r="F372" s="175" t="s">
        <v>464</v>
      </c>
      <c r="H372" s="176">
        <v>85</v>
      </c>
      <c r="I372" s="177"/>
      <c r="L372" s="172"/>
      <c r="M372" s="178"/>
      <c r="N372" s="179"/>
      <c r="O372" s="179"/>
      <c r="P372" s="179"/>
      <c r="Q372" s="179"/>
      <c r="R372" s="179"/>
      <c r="S372" s="179"/>
      <c r="T372" s="180"/>
      <c r="AT372" s="174" t="s">
        <v>153</v>
      </c>
      <c r="AU372" s="174" t="s">
        <v>85</v>
      </c>
      <c r="AV372" s="12" t="s">
        <v>85</v>
      </c>
      <c r="AW372" s="12" t="s">
        <v>31</v>
      </c>
      <c r="AX372" s="12" t="s">
        <v>75</v>
      </c>
      <c r="AY372" s="174" t="s">
        <v>144</v>
      </c>
    </row>
    <row r="373" spans="2:65" s="14" customFormat="1">
      <c r="B373" s="189"/>
      <c r="D373" s="173" t="s">
        <v>153</v>
      </c>
      <c r="E373" s="190" t="s">
        <v>1</v>
      </c>
      <c r="F373" s="191" t="s">
        <v>465</v>
      </c>
      <c r="H373" s="190" t="s">
        <v>1</v>
      </c>
      <c r="I373" s="192"/>
      <c r="L373" s="189"/>
      <c r="M373" s="193"/>
      <c r="N373" s="194"/>
      <c r="O373" s="194"/>
      <c r="P373" s="194"/>
      <c r="Q373" s="194"/>
      <c r="R373" s="194"/>
      <c r="S373" s="194"/>
      <c r="T373" s="195"/>
      <c r="AT373" s="190" t="s">
        <v>153</v>
      </c>
      <c r="AU373" s="190" t="s">
        <v>85</v>
      </c>
      <c r="AV373" s="14" t="s">
        <v>83</v>
      </c>
      <c r="AW373" s="14" t="s">
        <v>31</v>
      </c>
      <c r="AX373" s="14" t="s">
        <v>75</v>
      </c>
      <c r="AY373" s="190" t="s">
        <v>144</v>
      </c>
    </row>
    <row r="374" spans="2:65" s="12" customFormat="1">
      <c r="B374" s="172"/>
      <c r="D374" s="173" t="s">
        <v>153</v>
      </c>
      <c r="E374" s="174" t="s">
        <v>1</v>
      </c>
      <c r="F374" s="175" t="s">
        <v>326</v>
      </c>
      <c r="H374" s="176">
        <v>30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153</v>
      </c>
      <c r="AU374" s="174" t="s">
        <v>85</v>
      </c>
      <c r="AV374" s="12" t="s">
        <v>85</v>
      </c>
      <c r="AW374" s="12" t="s">
        <v>31</v>
      </c>
      <c r="AX374" s="12" t="s">
        <v>75</v>
      </c>
      <c r="AY374" s="174" t="s">
        <v>144</v>
      </c>
    </row>
    <row r="375" spans="2:65" s="13" customFormat="1">
      <c r="B375" s="181"/>
      <c r="D375" s="173" t="s">
        <v>153</v>
      </c>
      <c r="E375" s="182" t="s">
        <v>1</v>
      </c>
      <c r="F375" s="183" t="s">
        <v>155</v>
      </c>
      <c r="H375" s="184">
        <v>210</v>
      </c>
      <c r="I375" s="185"/>
      <c r="L375" s="181"/>
      <c r="M375" s="186"/>
      <c r="N375" s="187"/>
      <c r="O375" s="187"/>
      <c r="P375" s="187"/>
      <c r="Q375" s="187"/>
      <c r="R375" s="187"/>
      <c r="S375" s="187"/>
      <c r="T375" s="188"/>
      <c r="AT375" s="182" t="s">
        <v>153</v>
      </c>
      <c r="AU375" s="182" t="s">
        <v>85</v>
      </c>
      <c r="AV375" s="13" t="s">
        <v>151</v>
      </c>
      <c r="AW375" s="13" t="s">
        <v>31</v>
      </c>
      <c r="AX375" s="13" t="s">
        <v>83</v>
      </c>
      <c r="AY375" s="182" t="s">
        <v>144</v>
      </c>
    </row>
    <row r="376" spans="2:65" s="1" customFormat="1" ht="16.5" customHeight="1">
      <c r="B376" s="128"/>
      <c r="C376" s="159" t="s">
        <v>466</v>
      </c>
      <c r="D376" s="159" t="s">
        <v>146</v>
      </c>
      <c r="E376" s="160" t="s">
        <v>467</v>
      </c>
      <c r="F376" s="161" t="s">
        <v>468</v>
      </c>
      <c r="G376" s="162" t="s">
        <v>188</v>
      </c>
      <c r="H376" s="163">
        <v>50</v>
      </c>
      <c r="I376" s="164"/>
      <c r="J376" s="165">
        <f>ROUND(I376*H376,2)</f>
        <v>0</v>
      </c>
      <c r="K376" s="161" t="s">
        <v>1</v>
      </c>
      <c r="L376" s="32"/>
      <c r="M376" s="166" t="s">
        <v>1</v>
      </c>
      <c r="N376" s="167" t="s">
        <v>40</v>
      </c>
      <c r="O376" s="55"/>
      <c r="P376" s="168">
        <f>O376*H376</f>
        <v>0</v>
      </c>
      <c r="Q376" s="168">
        <v>1.223E-2</v>
      </c>
      <c r="R376" s="168">
        <f>Q376*H376</f>
        <v>0.61149999999999993</v>
      </c>
      <c r="S376" s="168">
        <v>0</v>
      </c>
      <c r="T376" s="169">
        <f>S376*H376</f>
        <v>0</v>
      </c>
      <c r="AR376" s="170" t="s">
        <v>256</v>
      </c>
      <c r="AT376" s="170" t="s">
        <v>146</v>
      </c>
      <c r="AU376" s="170" t="s">
        <v>85</v>
      </c>
      <c r="AY376" s="17" t="s">
        <v>144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7" t="s">
        <v>83</v>
      </c>
      <c r="BK376" s="171">
        <f>ROUND(I376*H376,2)</f>
        <v>0</v>
      </c>
      <c r="BL376" s="17" t="s">
        <v>256</v>
      </c>
      <c r="BM376" s="170" t="s">
        <v>469</v>
      </c>
    </row>
    <row r="377" spans="2:65" s="14" customFormat="1">
      <c r="B377" s="189"/>
      <c r="D377" s="173" t="s">
        <v>153</v>
      </c>
      <c r="E377" s="190" t="s">
        <v>1</v>
      </c>
      <c r="F377" s="191" t="s">
        <v>349</v>
      </c>
      <c r="H377" s="190" t="s">
        <v>1</v>
      </c>
      <c r="I377" s="192"/>
      <c r="L377" s="189"/>
      <c r="M377" s="193"/>
      <c r="N377" s="194"/>
      <c r="O377" s="194"/>
      <c r="P377" s="194"/>
      <c r="Q377" s="194"/>
      <c r="R377" s="194"/>
      <c r="S377" s="194"/>
      <c r="T377" s="195"/>
      <c r="AT377" s="190" t="s">
        <v>153</v>
      </c>
      <c r="AU377" s="190" t="s">
        <v>85</v>
      </c>
      <c r="AV377" s="14" t="s">
        <v>83</v>
      </c>
      <c r="AW377" s="14" t="s">
        <v>31</v>
      </c>
      <c r="AX377" s="14" t="s">
        <v>75</v>
      </c>
      <c r="AY377" s="190" t="s">
        <v>144</v>
      </c>
    </row>
    <row r="378" spans="2:65" s="14" customFormat="1">
      <c r="B378" s="189"/>
      <c r="D378" s="173" t="s">
        <v>153</v>
      </c>
      <c r="E378" s="190" t="s">
        <v>1</v>
      </c>
      <c r="F378" s="191" t="s">
        <v>465</v>
      </c>
      <c r="H378" s="190" t="s">
        <v>1</v>
      </c>
      <c r="I378" s="192"/>
      <c r="L378" s="189"/>
      <c r="M378" s="193"/>
      <c r="N378" s="194"/>
      <c r="O378" s="194"/>
      <c r="P378" s="194"/>
      <c r="Q378" s="194"/>
      <c r="R378" s="194"/>
      <c r="S378" s="194"/>
      <c r="T378" s="195"/>
      <c r="AT378" s="190" t="s">
        <v>153</v>
      </c>
      <c r="AU378" s="190" t="s">
        <v>85</v>
      </c>
      <c r="AV378" s="14" t="s">
        <v>83</v>
      </c>
      <c r="AW378" s="14" t="s">
        <v>31</v>
      </c>
      <c r="AX378" s="14" t="s">
        <v>75</v>
      </c>
      <c r="AY378" s="190" t="s">
        <v>144</v>
      </c>
    </row>
    <row r="379" spans="2:65" s="12" customFormat="1">
      <c r="B379" s="172"/>
      <c r="D379" s="173" t="s">
        <v>153</v>
      </c>
      <c r="E379" s="174" t="s">
        <v>1</v>
      </c>
      <c r="F379" s="175" t="s">
        <v>434</v>
      </c>
      <c r="H379" s="176">
        <v>50</v>
      </c>
      <c r="I379" s="177"/>
      <c r="L379" s="172"/>
      <c r="M379" s="178"/>
      <c r="N379" s="179"/>
      <c r="O379" s="179"/>
      <c r="P379" s="179"/>
      <c r="Q379" s="179"/>
      <c r="R379" s="179"/>
      <c r="S379" s="179"/>
      <c r="T379" s="180"/>
      <c r="AT379" s="174" t="s">
        <v>153</v>
      </c>
      <c r="AU379" s="174" t="s">
        <v>85</v>
      </c>
      <c r="AV379" s="12" t="s">
        <v>85</v>
      </c>
      <c r="AW379" s="12" t="s">
        <v>31</v>
      </c>
      <c r="AX379" s="12" t="s">
        <v>75</v>
      </c>
      <c r="AY379" s="174" t="s">
        <v>144</v>
      </c>
    </row>
    <row r="380" spans="2:65" s="13" customFormat="1">
      <c r="B380" s="181"/>
      <c r="D380" s="173" t="s">
        <v>153</v>
      </c>
      <c r="E380" s="182" t="s">
        <v>1</v>
      </c>
      <c r="F380" s="183" t="s">
        <v>155</v>
      </c>
      <c r="H380" s="184">
        <v>50</v>
      </c>
      <c r="I380" s="185"/>
      <c r="L380" s="181"/>
      <c r="M380" s="186"/>
      <c r="N380" s="187"/>
      <c r="O380" s="187"/>
      <c r="P380" s="187"/>
      <c r="Q380" s="187"/>
      <c r="R380" s="187"/>
      <c r="S380" s="187"/>
      <c r="T380" s="188"/>
      <c r="AT380" s="182" t="s">
        <v>153</v>
      </c>
      <c r="AU380" s="182" t="s">
        <v>85</v>
      </c>
      <c r="AV380" s="13" t="s">
        <v>151</v>
      </c>
      <c r="AW380" s="13" t="s">
        <v>31</v>
      </c>
      <c r="AX380" s="13" t="s">
        <v>83</v>
      </c>
      <c r="AY380" s="182" t="s">
        <v>144</v>
      </c>
    </row>
    <row r="381" spans="2:65" s="1" customFormat="1" ht="24" customHeight="1">
      <c r="B381" s="128"/>
      <c r="C381" s="159" t="s">
        <v>470</v>
      </c>
      <c r="D381" s="159" t="s">
        <v>146</v>
      </c>
      <c r="E381" s="160" t="s">
        <v>471</v>
      </c>
      <c r="F381" s="161" t="s">
        <v>472</v>
      </c>
      <c r="G381" s="162" t="s">
        <v>188</v>
      </c>
      <c r="H381" s="163">
        <v>69</v>
      </c>
      <c r="I381" s="164"/>
      <c r="J381" s="165">
        <f>ROUND(I381*H381,2)</f>
        <v>0</v>
      </c>
      <c r="K381" s="161" t="s">
        <v>1</v>
      </c>
      <c r="L381" s="32"/>
      <c r="M381" s="166" t="s">
        <v>1</v>
      </c>
      <c r="N381" s="167" t="s">
        <v>40</v>
      </c>
      <c r="O381" s="55"/>
      <c r="P381" s="168">
        <f>O381*H381</f>
        <v>0</v>
      </c>
      <c r="Q381" s="168">
        <v>1.223E-2</v>
      </c>
      <c r="R381" s="168">
        <f>Q381*H381</f>
        <v>0.84387000000000001</v>
      </c>
      <c r="S381" s="168">
        <v>0</v>
      </c>
      <c r="T381" s="169">
        <f>S381*H381</f>
        <v>0</v>
      </c>
      <c r="AR381" s="170" t="s">
        <v>256</v>
      </c>
      <c r="AT381" s="170" t="s">
        <v>146</v>
      </c>
      <c r="AU381" s="170" t="s">
        <v>85</v>
      </c>
      <c r="AY381" s="17" t="s">
        <v>144</v>
      </c>
      <c r="BE381" s="171">
        <f>IF(N381="základní",J381,0)</f>
        <v>0</v>
      </c>
      <c r="BF381" s="171">
        <f>IF(N381="snížená",J381,0)</f>
        <v>0</v>
      </c>
      <c r="BG381" s="171">
        <f>IF(N381="zákl. přenesená",J381,0)</f>
        <v>0</v>
      </c>
      <c r="BH381" s="171">
        <f>IF(N381="sníž. přenesená",J381,0)</f>
        <v>0</v>
      </c>
      <c r="BI381" s="171">
        <f>IF(N381="nulová",J381,0)</f>
        <v>0</v>
      </c>
      <c r="BJ381" s="17" t="s">
        <v>83</v>
      </c>
      <c r="BK381" s="171">
        <f>ROUND(I381*H381,2)</f>
        <v>0</v>
      </c>
      <c r="BL381" s="17" t="s">
        <v>256</v>
      </c>
      <c r="BM381" s="170" t="s">
        <v>473</v>
      </c>
    </row>
    <row r="382" spans="2:65" s="14" customFormat="1">
      <c r="B382" s="189"/>
      <c r="D382" s="173" t="s">
        <v>153</v>
      </c>
      <c r="E382" s="190" t="s">
        <v>1</v>
      </c>
      <c r="F382" s="191" t="s">
        <v>349</v>
      </c>
      <c r="H382" s="190" t="s">
        <v>1</v>
      </c>
      <c r="I382" s="192"/>
      <c r="L382" s="189"/>
      <c r="M382" s="193"/>
      <c r="N382" s="194"/>
      <c r="O382" s="194"/>
      <c r="P382" s="194"/>
      <c r="Q382" s="194"/>
      <c r="R382" s="194"/>
      <c r="S382" s="194"/>
      <c r="T382" s="195"/>
      <c r="AT382" s="190" t="s">
        <v>153</v>
      </c>
      <c r="AU382" s="190" t="s">
        <v>85</v>
      </c>
      <c r="AV382" s="14" t="s">
        <v>83</v>
      </c>
      <c r="AW382" s="14" t="s">
        <v>31</v>
      </c>
      <c r="AX382" s="14" t="s">
        <v>75</v>
      </c>
      <c r="AY382" s="190" t="s">
        <v>144</v>
      </c>
    </row>
    <row r="383" spans="2:65" s="12" customFormat="1">
      <c r="B383" s="172"/>
      <c r="D383" s="173" t="s">
        <v>153</v>
      </c>
      <c r="E383" s="174" t="s">
        <v>1</v>
      </c>
      <c r="F383" s="175" t="s">
        <v>414</v>
      </c>
      <c r="H383" s="176">
        <v>45</v>
      </c>
      <c r="I383" s="177"/>
      <c r="L383" s="172"/>
      <c r="M383" s="178"/>
      <c r="N383" s="179"/>
      <c r="O383" s="179"/>
      <c r="P383" s="179"/>
      <c r="Q383" s="179"/>
      <c r="R383" s="179"/>
      <c r="S383" s="179"/>
      <c r="T383" s="180"/>
      <c r="AT383" s="174" t="s">
        <v>153</v>
      </c>
      <c r="AU383" s="174" t="s">
        <v>85</v>
      </c>
      <c r="AV383" s="12" t="s">
        <v>85</v>
      </c>
      <c r="AW383" s="12" t="s">
        <v>31</v>
      </c>
      <c r="AX383" s="12" t="s">
        <v>75</v>
      </c>
      <c r="AY383" s="174" t="s">
        <v>144</v>
      </c>
    </row>
    <row r="384" spans="2:65" s="14" customFormat="1">
      <c r="B384" s="189"/>
      <c r="D384" s="173" t="s">
        <v>153</v>
      </c>
      <c r="E384" s="190" t="s">
        <v>1</v>
      </c>
      <c r="F384" s="191" t="s">
        <v>474</v>
      </c>
      <c r="H384" s="190" t="s">
        <v>1</v>
      </c>
      <c r="I384" s="192"/>
      <c r="L384" s="189"/>
      <c r="M384" s="193"/>
      <c r="N384" s="194"/>
      <c r="O384" s="194"/>
      <c r="P384" s="194"/>
      <c r="Q384" s="194"/>
      <c r="R384" s="194"/>
      <c r="S384" s="194"/>
      <c r="T384" s="195"/>
      <c r="AT384" s="190" t="s">
        <v>153</v>
      </c>
      <c r="AU384" s="190" t="s">
        <v>85</v>
      </c>
      <c r="AV384" s="14" t="s">
        <v>83</v>
      </c>
      <c r="AW384" s="14" t="s">
        <v>31</v>
      </c>
      <c r="AX384" s="14" t="s">
        <v>75</v>
      </c>
      <c r="AY384" s="190" t="s">
        <v>144</v>
      </c>
    </row>
    <row r="385" spans="2:65" s="12" customFormat="1">
      <c r="B385" s="172"/>
      <c r="D385" s="173" t="s">
        <v>153</v>
      </c>
      <c r="E385" s="174" t="s">
        <v>1</v>
      </c>
      <c r="F385" s="175" t="s">
        <v>293</v>
      </c>
      <c r="H385" s="176">
        <v>24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153</v>
      </c>
      <c r="AU385" s="174" t="s">
        <v>85</v>
      </c>
      <c r="AV385" s="12" t="s">
        <v>85</v>
      </c>
      <c r="AW385" s="12" t="s">
        <v>31</v>
      </c>
      <c r="AX385" s="12" t="s">
        <v>75</v>
      </c>
      <c r="AY385" s="174" t="s">
        <v>144</v>
      </c>
    </row>
    <row r="386" spans="2:65" s="13" customFormat="1">
      <c r="B386" s="181"/>
      <c r="D386" s="173" t="s">
        <v>153</v>
      </c>
      <c r="E386" s="182" t="s">
        <v>1</v>
      </c>
      <c r="F386" s="183" t="s">
        <v>155</v>
      </c>
      <c r="H386" s="184">
        <v>69</v>
      </c>
      <c r="I386" s="185"/>
      <c r="L386" s="181"/>
      <c r="M386" s="186"/>
      <c r="N386" s="187"/>
      <c r="O386" s="187"/>
      <c r="P386" s="187"/>
      <c r="Q386" s="187"/>
      <c r="R386" s="187"/>
      <c r="S386" s="187"/>
      <c r="T386" s="188"/>
      <c r="AT386" s="182" t="s">
        <v>153</v>
      </c>
      <c r="AU386" s="182" t="s">
        <v>85</v>
      </c>
      <c r="AV386" s="13" t="s">
        <v>151</v>
      </c>
      <c r="AW386" s="13" t="s">
        <v>31</v>
      </c>
      <c r="AX386" s="13" t="s">
        <v>83</v>
      </c>
      <c r="AY386" s="182" t="s">
        <v>144</v>
      </c>
    </row>
    <row r="387" spans="2:65" s="1" customFormat="1" ht="16.5" customHeight="1">
      <c r="B387" s="128"/>
      <c r="C387" s="159" t="s">
        <v>475</v>
      </c>
      <c r="D387" s="159" t="s">
        <v>146</v>
      </c>
      <c r="E387" s="160" t="s">
        <v>476</v>
      </c>
      <c r="F387" s="161" t="s">
        <v>477</v>
      </c>
      <c r="G387" s="162" t="s">
        <v>181</v>
      </c>
      <c r="H387" s="163">
        <v>12</v>
      </c>
      <c r="I387" s="164"/>
      <c r="J387" s="165">
        <f>ROUND(I387*H387,2)</f>
        <v>0</v>
      </c>
      <c r="K387" s="161" t="s">
        <v>1</v>
      </c>
      <c r="L387" s="32"/>
      <c r="M387" s="166" t="s">
        <v>1</v>
      </c>
      <c r="N387" s="167" t="s">
        <v>40</v>
      </c>
      <c r="O387" s="55"/>
      <c r="P387" s="168">
        <f>O387*H387</f>
        <v>0</v>
      </c>
      <c r="Q387" s="168">
        <v>1.223E-2</v>
      </c>
      <c r="R387" s="168">
        <f>Q387*H387</f>
        <v>0.14676</v>
      </c>
      <c r="S387" s="168">
        <v>0</v>
      </c>
      <c r="T387" s="169">
        <f>S387*H387</f>
        <v>0</v>
      </c>
      <c r="AR387" s="170" t="s">
        <v>256</v>
      </c>
      <c r="AT387" s="170" t="s">
        <v>146</v>
      </c>
      <c r="AU387" s="170" t="s">
        <v>85</v>
      </c>
      <c r="AY387" s="17" t="s">
        <v>144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83</v>
      </c>
      <c r="BK387" s="171">
        <f>ROUND(I387*H387,2)</f>
        <v>0</v>
      </c>
      <c r="BL387" s="17" t="s">
        <v>256</v>
      </c>
      <c r="BM387" s="170" t="s">
        <v>478</v>
      </c>
    </row>
    <row r="388" spans="2:65" s="14" customFormat="1">
      <c r="B388" s="189"/>
      <c r="D388" s="173" t="s">
        <v>153</v>
      </c>
      <c r="E388" s="190" t="s">
        <v>1</v>
      </c>
      <c r="F388" s="191" t="s">
        <v>349</v>
      </c>
      <c r="H388" s="190" t="s">
        <v>1</v>
      </c>
      <c r="I388" s="192"/>
      <c r="L388" s="189"/>
      <c r="M388" s="193"/>
      <c r="N388" s="194"/>
      <c r="O388" s="194"/>
      <c r="P388" s="194"/>
      <c r="Q388" s="194"/>
      <c r="R388" s="194"/>
      <c r="S388" s="194"/>
      <c r="T388" s="195"/>
      <c r="AT388" s="190" t="s">
        <v>153</v>
      </c>
      <c r="AU388" s="190" t="s">
        <v>85</v>
      </c>
      <c r="AV388" s="14" t="s">
        <v>83</v>
      </c>
      <c r="AW388" s="14" t="s">
        <v>31</v>
      </c>
      <c r="AX388" s="14" t="s">
        <v>75</v>
      </c>
      <c r="AY388" s="190" t="s">
        <v>144</v>
      </c>
    </row>
    <row r="389" spans="2:65" s="14" customFormat="1">
      <c r="B389" s="189"/>
      <c r="D389" s="173" t="s">
        <v>153</v>
      </c>
      <c r="E389" s="190" t="s">
        <v>1</v>
      </c>
      <c r="F389" s="191" t="s">
        <v>459</v>
      </c>
      <c r="H389" s="190" t="s">
        <v>1</v>
      </c>
      <c r="I389" s="192"/>
      <c r="L389" s="189"/>
      <c r="M389" s="193"/>
      <c r="N389" s="194"/>
      <c r="O389" s="194"/>
      <c r="P389" s="194"/>
      <c r="Q389" s="194"/>
      <c r="R389" s="194"/>
      <c r="S389" s="194"/>
      <c r="T389" s="195"/>
      <c r="AT389" s="190" t="s">
        <v>153</v>
      </c>
      <c r="AU389" s="190" t="s">
        <v>85</v>
      </c>
      <c r="AV389" s="14" t="s">
        <v>83</v>
      </c>
      <c r="AW389" s="14" t="s">
        <v>31</v>
      </c>
      <c r="AX389" s="14" t="s">
        <v>75</v>
      </c>
      <c r="AY389" s="190" t="s">
        <v>144</v>
      </c>
    </row>
    <row r="390" spans="2:65" s="12" customFormat="1">
      <c r="B390" s="172"/>
      <c r="D390" s="173" t="s">
        <v>153</v>
      </c>
      <c r="E390" s="174" t="s">
        <v>1</v>
      </c>
      <c r="F390" s="175" t="s">
        <v>151</v>
      </c>
      <c r="H390" s="176">
        <v>4</v>
      </c>
      <c r="I390" s="177"/>
      <c r="L390" s="172"/>
      <c r="M390" s="178"/>
      <c r="N390" s="179"/>
      <c r="O390" s="179"/>
      <c r="P390" s="179"/>
      <c r="Q390" s="179"/>
      <c r="R390" s="179"/>
      <c r="S390" s="179"/>
      <c r="T390" s="180"/>
      <c r="AT390" s="174" t="s">
        <v>153</v>
      </c>
      <c r="AU390" s="174" t="s">
        <v>85</v>
      </c>
      <c r="AV390" s="12" t="s">
        <v>85</v>
      </c>
      <c r="AW390" s="12" t="s">
        <v>31</v>
      </c>
      <c r="AX390" s="12" t="s">
        <v>75</v>
      </c>
      <c r="AY390" s="174" t="s">
        <v>144</v>
      </c>
    </row>
    <row r="391" spans="2:65" s="14" customFormat="1">
      <c r="B391" s="189"/>
      <c r="D391" s="173" t="s">
        <v>153</v>
      </c>
      <c r="E391" s="190" t="s">
        <v>1</v>
      </c>
      <c r="F391" s="191" t="s">
        <v>460</v>
      </c>
      <c r="H391" s="190" t="s">
        <v>1</v>
      </c>
      <c r="I391" s="192"/>
      <c r="L391" s="189"/>
      <c r="M391" s="193"/>
      <c r="N391" s="194"/>
      <c r="O391" s="194"/>
      <c r="P391" s="194"/>
      <c r="Q391" s="194"/>
      <c r="R391" s="194"/>
      <c r="S391" s="194"/>
      <c r="T391" s="195"/>
      <c r="AT391" s="190" t="s">
        <v>153</v>
      </c>
      <c r="AU391" s="190" t="s">
        <v>85</v>
      </c>
      <c r="AV391" s="14" t="s">
        <v>83</v>
      </c>
      <c r="AW391" s="14" t="s">
        <v>31</v>
      </c>
      <c r="AX391" s="14" t="s">
        <v>75</v>
      </c>
      <c r="AY391" s="190" t="s">
        <v>144</v>
      </c>
    </row>
    <row r="392" spans="2:65" s="12" customFormat="1">
      <c r="B392" s="172"/>
      <c r="D392" s="173" t="s">
        <v>153</v>
      </c>
      <c r="E392" s="174" t="s">
        <v>1</v>
      </c>
      <c r="F392" s="175" t="s">
        <v>199</v>
      </c>
      <c r="H392" s="176">
        <v>8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153</v>
      </c>
      <c r="AU392" s="174" t="s">
        <v>85</v>
      </c>
      <c r="AV392" s="12" t="s">
        <v>85</v>
      </c>
      <c r="AW392" s="12" t="s">
        <v>31</v>
      </c>
      <c r="AX392" s="12" t="s">
        <v>75</v>
      </c>
      <c r="AY392" s="174" t="s">
        <v>144</v>
      </c>
    </row>
    <row r="393" spans="2:65" s="13" customFormat="1">
      <c r="B393" s="181"/>
      <c r="D393" s="173" t="s">
        <v>153</v>
      </c>
      <c r="E393" s="182" t="s">
        <v>1</v>
      </c>
      <c r="F393" s="183" t="s">
        <v>155</v>
      </c>
      <c r="H393" s="184">
        <v>12</v>
      </c>
      <c r="I393" s="185"/>
      <c r="L393" s="181"/>
      <c r="M393" s="186"/>
      <c r="N393" s="187"/>
      <c r="O393" s="187"/>
      <c r="P393" s="187"/>
      <c r="Q393" s="187"/>
      <c r="R393" s="187"/>
      <c r="S393" s="187"/>
      <c r="T393" s="188"/>
      <c r="AT393" s="182" t="s">
        <v>153</v>
      </c>
      <c r="AU393" s="182" t="s">
        <v>85</v>
      </c>
      <c r="AV393" s="13" t="s">
        <v>151</v>
      </c>
      <c r="AW393" s="13" t="s">
        <v>31</v>
      </c>
      <c r="AX393" s="13" t="s">
        <v>83</v>
      </c>
      <c r="AY393" s="182" t="s">
        <v>144</v>
      </c>
    </row>
    <row r="394" spans="2:65" s="1" customFormat="1" ht="36" customHeight="1">
      <c r="B394" s="128"/>
      <c r="C394" s="159" t="s">
        <v>479</v>
      </c>
      <c r="D394" s="159" t="s">
        <v>146</v>
      </c>
      <c r="E394" s="160" t="s">
        <v>480</v>
      </c>
      <c r="F394" s="161" t="s">
        <v>481</v>
      </c>
      <c r="G394" s="162" t="s">
        <v>188</v>
      </c>
      <c r="H394" s="163">
        <v>30.568000000000001</v>
      </c>
      <c r="I394" s="164"/>
      <c r="J394" s="165">
        <f>ROUND(I394*H394,2)</f>
        <v>0</v>
      </c>
      <c r="K394" s="161" t="s">
        <v>1</v>
      </c>
      <c r="L394" s="32"/>
      <c r="M394" s="166" t="s">
        <v>1</v>
      </c>
      <c r="N394" s="167" t="s">
        <v>40</v>
      </c>
      <c r="O394" s="55"/>
      <c r="P394" s="168">
        <f>O394*H394</f>
        <v>0</v>
      </c>
      <c r="Q394" s="168">
        <v>1.223E-2</v>
      </c>
      <c r="R394" s="168">
        <f>Q394*H394</f>
        <v>0.37384664000000001</v>
      </c>
      <c r="S394" s="168">
        <v>0</v>
      </c>
      <c r="T394" s="169">
        <f>S394*H394</f>
        <v>0</v>
      </c>
      <c r="AR394" s="170" t="s">
        <v>256</v>
      </c>
      <c r="AT394" s="170" t="s">
        <v>146</v>
      </c>
      <c r="AU394" s="170" t="s">
        <v>85</v>
      </c>
      <c r="AY394" s="17" t="s">
        <v>144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83</v>
      </c>
      <c r="BK394" s="171">
        <f>ROUND(I394*H394,2)</f>
        <v>0</v>
      </c>
      <c r="BL394" s="17" t="s">
        <v>256</v>
      </c>
      <c r="BM394" s="170" t="s">
        <v>482</v>
      </c>
    </row>
    <row r="395" spans="2:65" s="14" customFormat="1">
      <c r="B395" s="189"/>
      <c r="D395" s="173" t="s">
        <v>153</v>
      </c>
      <c r="E395" s="190" t="s">
        <v>1</v>
      </c>
      <c r="F395" s="191" t="s">
        <v>483</v>
      </c>
      <c r="H395" s="190" t="s">
        <v>1</v>
      </c>
      <c r="I395" s="192"/>
      <c r="L395" s="189"/>
      <c r="M395" s="193"/>
      <c r="N395" s="194"/>
      <c r="O395" s="194"/>
      <c r="P395" s="194"/>
      <c r="Q395" s="194"/>
      <c r="R395" s="194"/>
      <c r="S395" s="194"/>
      <c r="T395" s="195"/>
      <c r="AT395" s="190" t="s">
        <v>153</v>
      </c>
      <c r="AU395" s="190" t="s">
        <v>85</v>
      </c>
      <c r="AV395" s="14" t="s">
        <v>83</v>
      </c>
      <c r="AW395" s="14" t="s">
        <v>31</v>
      </c>
      <c r="AX395" s="14" t="s">
        <v>75</v>
      </c>
      <c r="AY395" s="190" t="s">
        <v>144</v>
      </c>
    </row>
    <row r="396" spans="2:65" s="12" customFormat="1">
      <c r="B396" s="172"/>
      <c r="D396" s="173" t="s">
        <v>153</v>
      </c>
      <c r="E396" s="174" t="s">
        <v>1</v>
      </c>
      <c r="F396" s="175" t="s">
        <v>484</v>
      </c>
      <c r="H396" s="176">
        <v>29.7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153</v>
      </c>
      <c r="AU396" s="174" t="s">
        <v>85</v>
      </c>
      <c r="AV396" s="12" t="s">
        <v>85</v>
      </c>
      <c r="AW396" s="12" t="s">
        <v>31</v>
      </c>
      <c r="AX396" s="12" t="s">
        <v>75</v>
      </c>
      <c r="AY396" s="174" t="s">
        <v>144</v>
      </c>
    </row>
    <row r="397" spans="2:65" s="12" customFormat="1">
      <c r="B397" s="172"/>
      <c r="D397" s="173" t="s">
        <v>153</v>
      </c>
      <c r="E397" s="174" t="s">
        <v>1</v>
      </c>
      <c r="F397" s="175" t="s">
        <v>485</v>
      </c>
      <c r="H397" s="176">
        <v>0.86799999999999999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153</v>
      </c>
      <c r="AU397" s="174" t="s">
        <v>85</v>
      </c>
      <c r="AV397" s="12" t="s">
        <v>85</v>
      </c>
      <c r="AW397" s="12" t="s">
        <v>31</v>
      </c>
      <c r="AX397" s="12" t="s">
        <v>75</v>
      </c>
      <c r="AY397" s="174" t="s">
        <v>144</v>
      </c>
    </row>
    <row r="398" spans="2:65" s="13" customFormat="1">
      <c r="B398" s="181"/>
      <c r="D398" s="173" t="s">
        <v>153</v>
      </c>
      <c r="E398" s="182" t="s">
        <v>1</v>
      </c>
      <c r="F398" s="183" t="s">
        <v>155</v>
      </c>
      <c r="H398" s="184">
        <v>30.568000000000001</v>
      </c>
      <c r="I398" s="185"/>
      <c r="L398" s="181"/>
      <c r="M398" s="186"/>
      <c r="N398" s="187"/>
      <c r="O398" s="187"/>
      <c r="P398" s="187"/>
      <c r="Q398" s="187"/>
      <c r="R398" s="187"/>
      <c r="S398" s="187"/>
      <c r="T398" s="188"/>
      <c r="AT398" s="182" t="s">
        <v>153</v>
      </c>
      <c r="AU398" s="182" t="s">
        <v>85</v>
      </c>
      <c r="AV398" s="13" t="s">
        <v>151</v>
      </c>
      <c r="AW398" s="13" t="s">
        <v>31</v>
      </c>
      <c r="AX398" s="13" t="s">
        <v>83</v>
      </c>
      <c r="AY398" s="182" t="s">
        <v>144</v>
      </c>
    </row>
    <row r="399" spans="2:65" s="1" customFormat="1" ht="24" customHeight="1">
      <c r="B399" s="128"/>
      <c r="C399" s="159" t="s">
        <v>486</v>
      </c>
      <c r="D399" s="159" t="s">
        <v>146</v>
      </c>
      <c r="E399" s="160" t="s">
        <v>487</v>
      </c>
      <c r="F399" s="161" t="s">
        <v>488</v>
      </c>
      <c r="G399" s="162" t="s">
        <v>181</v>
      </c>
      <c r="H399" s="163">
        <v>1</v>
      </c>
      <c r="I399" s="164"/>
      <c r="J399" s="165">
        <f>ROUND(I399*H399,2)</f>
        <v>0</v>
      </c>
      <c r="K399" s="161" t="s">
        <v>1</v>
      </c>
      <c r="L399" s="32"/>
      <c r="M399" s="166" t="s">
        <v>1</v>
      </c>
      <c r="N399" s="167" t="s">
        <v>40</v>
      </c>
      <c r="O399" s="55"/>
      <c r="P399" s="168">
        <f>O399*H399</f>
        <v>0</v>
      </c>
      <c r="Q399" s="168">
        <v>1.223E-2</v>
      </c>
      <c r="R399" s="168">
        <f>Q399*H399</f>
        <v>1.223E-2</v>
      </c>
      <c r="S399" s="168">
        <v>0</v>
      </c>
      <c r="T399" s="169">
        <f>S399*H399</f>
        <v>0</v>
      </c>
      <c r="AR399" s="170" t="s">
        <v>256</v>
      </c>
      <c r="AT399" s="170" t="s">
        <v>146</v>
      </c>
      <c r="AU399" s="170" t="s">
        <v>85</v>
      </c>
      <c r="AY399" s="17" t="s">
        <v>144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83</v>
      </c>
      <c r="BK399" s="171">
        <f>ROUND(I399*H399,2)</f>
        <v>0</v>
      </c>
      <c r="BL399" s="17" t="s">
        <v>256</v>
      </c>
      <c r="BM399" s="170" t="s">
        <v>489</v>
      </c>
    </row>
    <row r="400" spans="2:65" s="14" customFormat="1">
      <c r="B400" s="189"/>
      <c r="D400" s="173" t="s">
        <v>153</v>
      </c>
      <c r="E400" s="190" t="s">
        <v>1</v>
      </c>
      <c r="F400" s="191" t="s">
        <v>490</v>
      </c>
      <c r="H400" s="190" t="s">
        <v>1</v>
      </c>
      <c r="I400" s="192"/>
      <c r="L400" s="189"/>
      <c r="M400" s="193"/>
      <c r="N400" s="194"/>
      <c r="O400" s="194"/>
      <c r="P400" s="194"/>
      <c r="Q400" s="194"/>
      <c r="R400" s="194"/>
      <c r="S400" s="194"/>
      <c r="T400" s="195"/>
      <c r="AT400" s="190" t="s">
        <v>153</v>
      </c>
      <c r="AU400" s="190" t="s">
        <v>85</v>
      </c>
      <c r="AV400" s="14" t="s">
        <v>83</v>
      </c>
      <c r="AW400" s="14" t="s">
        <v>31</v>
      </c>
      <c r="AX400" s="14" t="s">
        <v>75</v>
      </c>
      <c r="AY400" s="190" t="s">
        <v>144</v>
      </c>
    </row>
    <row r="401" spans="2:65" s="12" customFormat="1">
      <c r="B401" s="172"/>
      <c r="D401" s="173" t="s">
        <v>153</v>
      </c>
      <c r="E401" s="174" t="s">
        <v>1</v>
      </c>
      <c r="F401" s="175" t="s">
        <v>83</v>
      </c>
      <c r="H401" s="176">
        <v>1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153</v>
      </c>
      <c r="AU401" s="174" t="s">
        <v>85</v>
      </c>
      <c r="AV401" s="12" t="s">
        <v>85</v>
      </c>
      <c r="AW401" s="12" t="s">
        <v>31</v>
      </c>
      <c r="AX401" s="12" t="s">
        <v>75</v>
      </c>
      <c r="AY401" s="174" t="s">
        <v>144</v>
      </c>
    </row>
    <row r="402" spans="2:65" s="13" customFormat="1">
      <c r="B402" s="181"/>
      <c r="D402" s="173" t="s">
        <v>153</v>
      </c>
      <c r="E402" s="182" t="s">
        <v>1</v>
      </c>
      <c r="F402" s="183" t="s">
        <v>155</v>
      </c>
      <c r="H402" s="184">
        <v>1</v>
      </c>
      <c r="I402" s="185"/>
      <c r="L402" s="181"/>
      <c r="M402" s="186"/>
      <c r="N402" s="187"/>
      <c r="O402" s="187"/>
      <c r="P402" s="187"/>
      <c r="Q402" s="187"/>
      <c r="R402" s="187"/>
      <c r="S402" s="187"/>
      <c r="T402" s="188"/>
      <c r="AT402" s="182" t="s">
        <v>153</v>
      </c>
      <c r="AU402" s="182" t="s">
        <v>85</v>
      </c>
      <c r="AV402" s="13" t="s">
        <v>151</v>
      </c>
      <c r="AW402" s="13" t="s">
        <v>31</v>
      </c>
      <c r="AX402" s="13" t="s">
        <v>83</v>
      </c>
      <c r="AY402" s="182" t="s">
        <v>144</v>
      </c>
    </row>
    <row r="403" spans="2:65" s="1" customFormat="1" ht="16.5" customHeight="1">
      <c r="B403" s="128"/>
      <c r="C403" s="159" t="s">
        <v>491</v>
      </c>
      <c r="D403" s="159" t="s">
        <v>146</v>
      </c>
      <c r="E403" s="160" t="s">
        <v>492</v>
      </c>
      <c r="F403" s="161" t="s">
        <v>493</v>
      </c>
      <c r="G403" s="162" t="s">
        <v>188</v>
      </c>
      <c r="H403" s="163">
        <v>145</v>
      </c>
      <c r="I403" s="164"/>
      <c r="J403" s="165">
        <f>ROUND(I403*H403,2)</f>
        <v>0</v>
      </c>
      <c r="K403" s="161" t="s">
        <v>150</v>
      </c>
      <c r="L403" s="32"/>
      <c r="M403" s="166" t="s">
        <v>1</v>
      </c>
      <c r="N403" s="167" t="s">
        <v>40</v>
      </c>
      <c r="O403" s="55"/>
      <c r="P403" s="168">
        <f>O403*H403</f>
        <v>0</v>
      </c>
      <c r="Q403" s="168">
        <v>0</v>
      </c>
      <c r="R403" s="168">
        <f>Q403*H403</f>
        <v>0</v>
      </c>
      <c r="S403" s="168">
        <v>1.4E-2</v>
      </c>
      <c r="T403" s="169">
        <f>S403*H403</f>
        <v>2.0300000000000002</v>
      </c>
      <c r="AR403" s="170" t="s">
        <v>256</v>
      </c>
      <c r="AT403" s="170" t="s">
        <v>146</v>
      </c>
      <c r="AU403" s="170" t="s">
        <v>85</v>
      </c>
      <c r="AY403" s="17" t="s">
        <v>144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83</v>
      </c>
      <c r="BK403" s="171">
        <f>ROUND(I403*H403,2)</f>
        <v>0</v>
      </c>
      <c r="BL403" s="17" t="s">
        <v>256</v>
      </c>
      <c r="BM403" s="170" t="s">
        <v>494</v>
      </c>
    </row>
    <row r="404" spans="2:65" s="14" customFormat="1">
      <c r="B404" s="189"/>
      <c r="D404" s="173" t="s">
        <v>153</v>
      </c>
      <c r="E404" s="190" t="s">
        <v>1</v>
      </c>
      <c r="F404" s="191" t="s">
        <v>349</v>
      </c>
      <c r="H404" s="190" t="s">
        <v>1</v>
      </c>
      <c r="I404" s="192"/>
      <c r="L404" s="189"/>
      <c r="M404" s="193"/>
      <c r="N404" s="194"/>
      <c r="O404" s="194"/>
      <c r="P404" s="194"/>
      <c r="Q404" s="194"/>
      <c r="R404" s="194"/>
      <c r="S404" s="194"/>
      <c r="T404" s="195"/>
      <c r="AT404" s="190" t="s">
        <v>153</v>
      </c>
      <c r="AU404" s="190" t="s">
        <v>85</v>
      </c>
      <c r="AV404" s="14" t="s">
        <v>83</v>
      </c>
      <c r="AW404" s="14" t="s">
        <v>31</v>
      </c>
      <c r="AX404" s="14" t="s">
        <v>75</v>
      </c>
      <c r="AY404" s="190" t="s">
        <v>144</v>
      </c>
    </row>
    <row r="405" spans="2:65" s="14" customFormat="1">
      <c r="B405" s="189"/>
      <c r="D405" s="173" t="s">
        <v>153</v>
      </c>
      <c r="E405" s="190" t="s">
        <v>1</v>
      </c>
      <c r="F405" s="191" t="s">
        <v>459</v>
      </c>
      <c r="H405" s="190" t="s">
        <v>1</v>
      </c>
      <c r="I405" s="192"/>
      <c r="L405" s="189"/>
      <c r="M405" s="193"/>
      <c r="N405" s="194"/>
      <c r="O405" s="194"/>
      <c r="P405" s="194"/>
      <c r="Q405" s="194"/>
      <c r="R405" s="194"/>
      <c r="S405" s="194"/>
      <c r="T405" s="195"/>
      <c r="AT405" s="190" t="s">
        <v>153</v>
      </c>
      <c r="AU405" s="190" t="s">
        <v>85</v>
      </c>
      <c r="AV405" s="14" t="s">
        <v>83</v>
      </c>
      <c r="AW405" s="14" t="s">
        <v>31</v>
      </c>
      <c r="AX405" s="14" t="s">
        <v>75</v>
      </c>
      <c r="AY405" s="190" t="s">
        <v>144</v>
      </c>
    </row>
    <row r="406" spans="2:65" s="12" customFormat="1">
      <c r="B406" s="172"/>
      <c r="D406" s="173" t="s">
        <v>153</v>
      </c>
      <c r="E406" s="174" t="s">
        <v>1</v>
      </c>
      <c r="F406" s="175" t="s">
        <v>299</v>
      </c>
      <c r="H406" s="176">
        <v>25</v>
      </c>
      <c r="I406" s="177"/>
      <c r="L406" s="172"/>
      <c r="M406" s="178"/>
      <c r="N406" s="179"/>
      <c r="O406" s="179"/>
      <c r="P406" s="179"/>
      <c r="Q406" s="179"/>
      <c r="R406" s="179"/>
      <c r="S406" s="179"/>
      <c r="T406" s="180"/>
      <c r="AT406" s="174" t="s">
        <v>153</v>
      </c>
      <c r="AU406" s="174" t="s">
        <v>85</v>
      </c>
      <c r="AV406" s="12" t="s">
        <v>85</v>
      </c>
      <c r="AW406" s="12" t="s">
        <v>31</v>
      </c>
      <c r="AX406" s="12" t="s">
        <v>75</v>
      </c>
      <c r="AY406" s="174" t="s">
        <v>144</v>
      </c>
    </row>
    <row r="407" spans="2:65" s="14" customFormat="1">
      <c r="B407" s="189"/>
      <c r="D407" s="173" t="s">
        <v>153</v>
      </c>
      <c r="E407" s="190" t="s">
        <v>1</v>
      </c>
      <c r="F407" s="191" t="s">
        <v>460</v>
      </c>
      <c r="H407" s="190" t="s">
        <v>1</v>
      </c>
      <c r="I407" s="192"/>
      <c r="L407" s="189"/>
      <c r="M407" s="193"/>
      <c r="N407" s="194"/>
      <c r="O407" s="194"/>
      <c r="P407" s="194"/>
      <c r="Q407" s="194"/>
      <c r="R407" s="194"/>
      <c r="S407" s="194"/>
      <c r="T407" s="195"/>
      <c r="AT407" s="190" t="s">
        <v>153</v>
      </c>
      <c r="AU407" s="190" t="s">
        <v>85</v>
      </c>
      <c r="AV407" s="14" t="s">
        <v>83</v>
      </c>
      <c r="AW407" s="14" t="s">
        <v>31</v>
      </c>
      <c r="AX407" s="14" t="s">
        <v>75</v>
      </c>
      <c r="AY407" s="190" t="s">
        <v>144</v>
      </c>
    </row>
    <row r="408" spans="2:65" s="12" customFormat="1">
      <c r="B408" s="172"/>
      <c r="D408" s="173" t="s">
        <v>153</v>
      </c>
      <c r="E408" s="174" t="s">
        <v>1</v>
      </c>
      <c r="F408" s="175" t="s">
        <v>75</v>
      </c>
      <c r="H408" s="176">
        <v>0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153</v>
      </c>
      <c r="AU408" s="174" t="s">
        <v>85</v>
      </c>
      <c r="AV408" s="12" t="s">
        <v>85</v>
      </c>
      <c r="AW408" s="12" t="s">
        <v>31</v>
      </c>
      <c r="AX408" s="12" t="s">
        <v>75</v>
      </c>
      <c r="AY408" s="174" t="s">
        <v>144</v>
      </c>
    </row>
    <row r="409" spans="2:65" s="14" customFormat="1">
      <c r="B409" s="189"/>
      <c r="D409" s="173" t="s">
        <v>153</v>
      </c>
      <c r="E409" s="190" t="s">
        <v>1</v>
      </c>
      <c r="F409" s="191" t="s">
        <v>462</v>
      </c>
      <c r="H409" s="190" t="s">
        <v>1</v>
      </c>
      <c r="I409" s="192"/>
      <c r="L409" s="189"/>
      <c r="M409" s="193"/>
      <c r="N409" s="194"/>
      <c r="O409" s="194"/>
      <c r="P409" s="194"/>
      <c r="Q409" s="194"/>
      <c r="R409" s="194"/>
      <c r="S409" s="194"/>
      <c r="T409" s="195"/>
      <c r="AT409" s="190" t="s">
        <v>153</v>
      </c>
      <c r="AU409" s="190" t="s">
        <v>85</v>
      </c>
      <c r="AV409" s="14" t="s">
        <v>83</v>
      </c>
      <c r="AW409" s="14" t="s">
        <v>31</v>
      </c>
      <c r="AX409" s="14" t="s">
        <v>75</v>
      </c>
      <c r="AY409" s="190" t="s">
        <v>144</v>
      </c>
    </row>
    <row r="410" spans="2:65" s="12" customFormat="1">
      <c r="B410" s="172"/>
      <c r="D410" s="173" t="s">
        <v>153</v>
      </c>
      <c r="E410" s="174" t="s">
        <v>1</v>
      </c>
      <c r="F410" s="175" t="s">
        <v>178</v>
      </c>
      <c r="H410" s="176">
        <v>5</v>
      </c>
      <c r="I410" s="177"/>
      <c r="L410" s="172"/>
      <c r="M410" s="178"/>
      <c r="N410" s="179"/>
      <c r="O410" s="179"/>
      <c r="P410" s="179"/>
      <c r="Q410" s="179"/>
      <c r="R410" s="179"/>
      <c r="S410" s="179"/>
      <c r="T410" s="180"/>
      <c r="AT410" s="174" t="s">
        <v>153</v>
      </c>
      <c r="AU410" s="174" t="s">
        <v>85</v>
      </c>
      <c r="AV410" s="12" t="s">
        <v>85</v>
      </c>
      <c r="AW410" s="12" t="s">
        <v>31</v>
      </c>
      <c r="AX410" s="12" t="s">
        <v>75</v>
      </c>
      <c r="AY410" s="174" t="s">
        <v>144</v>
      </c>
    </row>
    <row r="411" spans="2:65" s="14" customFormat="1">
      <c r="B411" s="189"/>
      <c r="D411" s="173" t="s">
        <v>153</v>
      </c>
      <c r="E411" s="190" t="s">
        <v>1</v>
      </c>
      <c r="F411" s="191" t="s">
        <v>463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153</v>
      </c>
      <c r="AU411" s="190" t="s">
        <v>85</v>
      </c>
      <c r="AV411" s="14" t="s">
        <v>83</v>
      </c>
      <c r="AW411" s="14" t="s">
        <v>31</v>
      </c>
      <c r="AX411" s="14" t="s">
        <v>75</v>
      </c>
      <c r="AY411" s="190" t="s">
        <v>144</v>
      </c>
    </row>
    <row r="412" spans="2:65" s="12" customFormat="1">
      <c r="B412" s="172"/>
      <c r="D412" s="173" t="s">
        <v>153</v>
      </c>
      <c r="E412" s="174" t="s">
        <v>1</v>
      </c>
      <c r="F412" s="175" t="s">
        <v>464</v>
      </c>
      <c r="H412" s="176">
        <v>85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153</v>
      </c>
      <c r="AU412" s="174" t="s">
        <v>85</v>
      </c>
      <c r="AV412" s="12" t="s">
        <v>85</v>
      </c>
      <c r="AW412" s="12" t="s">
        <v>31</v>
      </c>
      <c r="AX412" s="12" t="s">
        <v>75</v>
      </c>
      <c r="AY412" s="174" t="s">
        <v>144</v>
      </c>
    </row>
    <row r="413" spans="2:65" s="14" customFormat="1">
      <c r="B413" s="189"/>
      <c r="D413" s="173" t="s">
        <v>153</v>
      </c>
      <c r="E413" s="190" t="s">
        <v>1</v>
      </c>
      <c r="F413" s="191" t="s">
        <v>465</v>
      </c>
      <c r="H413" s="190" t="s">
        <v>1</v>
      </c>
      <c r="I413" s="192"/>
      <c r="L413" s="189"/>
      <c r="M413" s="193"/>
      <c r="N413" s="194"/>
      <c r="O413" s="194"/>
      <c r="P413" s="194"/>
      <c r="Q413" s="194"/>
      <c r="R413" s="194"/>
      <c r="S413" s="194"/>
      <c r="T413" s="195"/>
      <c r="AT413" s="190" t="s">
        <v>153</v>
      </c>
      <c r="AU413" s="190" t="s">
        <v>85</v>
      </c>
      <c r="AV413" s="14" t="s">
        <v>83</v>
      </c>
      <c r="AW413" s="14" t="s">
        <v>31</v>
      </c>
      <c r="AX413" s="14" t="s">
        <v>75</v>
      </c>
      <c r="AY413" s="190" t="s">
        <v>144</v>
      </c>
    </row>
    <row r="414" spans="2:65" s="12" customFormat="1">
      <c r="B414" s="172"/>
      <c r="D414" s="173" t="s">
        <v>153</v>
      </c>
      <c r="E414" s="174" t="s">
        <v>1</v>
      </c>
      <c r="F414" s="175" t="s">
        <v>326</v>
      </c>
      <c r="H414" s="176">
        <v>30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153</v>
      </c>
      <c r="AU414" s="174" t="s">
        <v>85</v>
      </c>
      <c r="AV414" s="12" t="s">
        <v>85</v>
      </c>
      <c r="AW414" s="12" t="s">
        <v>31</v>
      </c>
      <c r="AX414" s="12" t="s">
        <v>75</v>
      </c>
      <c r="AY414" s="174" t="s">
        <v>144</v>
      </c>
    </row>
    <row r="415" spans="2:65" s="13" customFormat="1">
      <c r="B415" s="181"/>
      <c r="D415" s="173" t="s">
        <v>153</v>
      </c>
      <c r="E415" s="182" t="s">
        <v>1</v>
      </c>
      <c r="F415" s="183" t="s">
        <v>155</v>
      </c>
      <c r="H415" s="184">
        <v>145</v>
      </c>
      <c r="I415" s="185"/>
      <c r="L415" s="181"/>
      <c r="M415" s="186"/>
      <c r="N415" s="187"/>
      <c r="O415" s="187"/>
      <c r="P415" s="187"/>
      <c r="Q415" s="187"/>
      <c r="R415" s="187"/>
      <c r="S415" s="187"/>
      <c r="T415" s="188"/>
      <c r="AT415" s="182" t="s">
        <v>153</v>
      </c>
      <c r="AU415" s="182" t="s">
        <v>85</v>
      </c>
      <c r="AV415" s="13" t="s">
        <v>151</v>
      </c>
      <c r="AW415" s="13" t="s">
        <v>31</v>
      </c>
      <c r="AX415" s="13" t="s">
        <v>83</v>
      </c>
      <c r="AY415" s="182" t="s">
        <v>144</v>
      </c>
    </row>
    <row r="416" spans="2:65" s="1" customFormat="1" ht="16.5" customHeight="1">
      <c r="B416" s="128"/>
      <c r="C416" s="159" t="s">
        <v>495</v>
      </c>
      <c r="D416" s="159" t="s">
        <v>146</v>
      </c>
      <c r="E416" s="160" t="s">
        <v>496</v>
      </c>
      <c r="F416" s="161" t="s">
        <v>497</v>
      </c>
      <c r="G416" s="162" t="s">
        <v>181</v>
      </c>
      <c r="H416" s="163">
        <v>45</v>
      </c>
      <c r="I416" s="164"/>
      <c r="J416" s="165">
        <f>ROUND(I416*H416,2)</f>
        <v>0</v>
      </c>
      <c r="K416" s="161" t="s">
        <v>150</v>
      </c>
      <c r="L416" s="32"/>
      <c r="M416" s="166" t="s">
        <v>1</v>
      </c>
      <c r="N416" s="167" t="s">
        <v>40</v>
      </c>
      <c r="O416" s="55"/>
      <c r="P416" s="168">
        <f>O416*H416</f>
        <v>0</v>
      </c>
      <c r="Q416" s="168">
        <v>1.0000000000000001E-5</v>
      </c>
      <c r="R416" s="168">
        <f>Q416*H416</f>
        <v>4.5000000000000004E-4</v>
      </c>
      <c r="S416" s="168">
        <v>0</v>
      </c>
      <c r="T416" s="169">
        <f>S416*H416</f>
        <v>0</v>
      </c>
      <c r="AR416" s="170" t="s">
        <v>256</v>
      </c>
      <c r="AT416" s="170" t="s">
        <v>146</v>
      </c>
      <c r="AU416" s="170" t="s">
        <v>85</v>
      </c>
      <c r="AY416" s="17" t="s">
        <v>144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17" t="s">
        <v>83</v>
      </c>
      <c r="BK416" s="171">
        <f>ROUND(I416*H416,2)</f>
        <v>0</v>
      </c>
      <c r="BL416" s="17" t="s">
        <v>256</v>
      </c>
      <c r="BM416" s="170" t="s">
        <v>498</v>
      </c>
    </row>
    <row r="417" spans="2:65" s="14" customFormat="1">
      <c r="B417" s="189"/>
      <c r="D417" s="173" t="s">
        <v>153</v>
      </c>
      <c r="E417" s="190" t="s">
        <v>1</v>
      </c>
      <c r="F417" s="191" t="s">
        <v>460</v>
      </c>
      <c r="H417" s="190" t="s">
        <v>1</v>
      </c>
      <c r="I417" s="192"/>
      <c r="L417" s="189"/>
      <c r="M417" s="193"/>
      <c r="N417" s="194"/>
      <c r="O417" s="194"/>
      <c r="P417" s="194"/>
      <c r="Q417" s="194"/>
      <c r="R417" s="194"/>
      <c r="S417" s="194"/>
      <c r="T417" s="195"/>
      <c r="AT417" s="190" t="s">
        <v>153</v>
      </c>
      <c r="AU417" s="190" t="s">
        <v>85</v>
      </c>
      <c r="AV417" s="14" t="s">
        <v>83</v>
      </c>
      <c r="AW417" s="14" t="s">
        <v>31</v>
      </c>
      <c r="AX417" s="14" t="s">
        <v>75</v>
      </c>
      <c r="AY417" s="190" t="s">
        <v>144</v>
      </c>
    </row>
    <row r="418" spans="2:65" s="12" customFormat="1">
      <c r="B418" s="172"/>
      <c r="D418" s="173" t="s">
        <v>153</v>
      </c>
      <c r="E418" s="174" t="s">
        <v>1</v>
      </c>
      <c r="F418" s="175" t="s">
        <v>185</v>
      </c>
      <c r="H418" s="176">
        <v>6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153</v>
      </c>
      <c r="AU418" s="174" t="s">
        <v>85</v>
      </c>
      <c r="AV418" s="12" t="s">
        <v>85</v>
      </c>
      <c r="AW418" s="12" t="s">
        <v>31</v>
      </c>
      <c r="AX418" s="12" t="s">
        <v>75</v>
      </c>
      <c r="AY418" s="174" t="s">
        <v>144</v>
      </c>
    </row>
    <row r="419" spans="2:65" s="14" customFormat="1">
      <c r="B419" s="189"/>
      <c r="D419" s="173" t="s">
        <v>153</v>
      </c>
      <c r="E419" s="190" t="s">
        <v>1</v>
      </c>
      <c r="F419" s="191" t="s">
        <v>499</v>
      </c>
      <c r="H419" s="190" t="s">
        <v>1</v>
      </c>
      <c r="I419" s="192"/>
      <c r="L419" s="189"/>
      <c r="M419" s="193"/>
      <c r="N419" s="194"/>
      <c r="O419" s="194"/>
      <c r="P419" s="194"/>
      <c r="Q419" s="194"/>
      <c r="R419" s="194"/>
      <c r="S419" s="194"/>
      <c r="T419" s="195"/>
      <c r="AT419" s="190" t="s">
        <v>153</v>
      </c>
      <c r="AU419" s="190" t="s">
        <v>85</v>
      </c>
      <c r="AV419" s="14" t="s">
        <v>83</v>
      </c>
      <c r="AW419" s="14" t="s">
        <v>31</v>
      </c>
      <c r="AX419" s="14" t="s">
        <v>75</v>
      </c>
      <c r="AY419" s="190" t="s">
        <v>144</v>
      </c>
    </row>
    <row r="420" spans="2:65" s="12" customFormat="1">
      <c r="B420" s="172"/>
      <c r="D420" s="173" t="s">
        <v>153</v>
      </c>
      <c r="E420" s="174" t="s">
        <v>1</v>
      </c>
      <c r="F420" s="175" t="s">
        <v>299</v>
      </c>
      <c r="H420" s="176">
        <v>25</v>
      </c>
      <c r="I420" s="177"/>
      <c r="L420" s="172"/>
      <c r="M420" s="178"/>
      <c r="N420" s="179"/>
      <c r="O420" s="179"/>
      <c r="P420" s="179"/>
      <c r="Q420" s="179"/>
      <c r="R420" s="179"/>
      <c r="S420" s="179"/>
      <c r="T420" s="180"/>
      <c r="AT420" s="174" t="s">
        <v>153</v>
      </c>
      <c r="AU420" s="174" t="s">
        <v>85</v>
      </c>
      <c r="AV420" s="12" t="s">
        <v>85</v>
      </c>
      <c r="AW420" s="12" t="s">
        <v>31</v>
      </c>
      <c r="AX420" s="12" t="s">
        <v>75</v>
      </c>
      <c r="AY420" s="174" t="s">
        <v>144</v>
      </c>
    </row>
    <row r="421" spans="2:65" s="14" customFormat="1">
      <c r="B421" s="189"/>
      <c r="D421" s="173" t="s">
        <v>153</v>
      </c>
      <c r="E421" s="190" t="s">
        <v>1</v>
      </c>
      <c r="F421" s="191" t="s">
        <v>463</v>
      </c>
      <c r="H421" s="190" t="s">
        <v>1</v>
      </c>
      <c r="I421" s="192"/>
      <c r="L421" s="189"/>
      <c r="M421" s="193"/>
      <c r="N421" s="194"/>
      <c r="O421" s="194"/>
      <c r="P421" s="194"/>
      <c r="Q421" s="194"/>
      <c r="R421" s="194"/>
      <c r="S421" s="194"/>
      <c r="T421" s="195"/>
      <c r="AT421" s="190" t="s">
        <v>153</v>
      </c>
      <c r="AU421" s="190" t="s">
        <v>85</v>
      </c>
      <c r="AV421" s="14" t="s">
        <v>83</v>
      </c>
      <c r="AW421" s="14" t="s">
        <v>31</v>
      </c>
      <c r="AX421" s="14" t="s">
        <v>75</v>
      </c>
      <c r="AY421" s="190" t="s">
        <v>144</v>
      </c>
    </row>
    <row r="422" spans="2:65" s="12" customFormat="1">
      <c r="B422" s="172"/>
      <c r="D422" s="173" t="s">
        <v>153</v>
      </c>
      <c r="E422" s="174" t="s">
        <v>1</v>
      </c>
      <c r="F422" s="175" t="s">
        <v>244</v>
      </c>
      <c r="H422" s="176">
        <v>14</v>
      </c>
      <c r="I422" s="177"/>
      <c r="L422" s="172"/>
      <c r="M422" s="178"/>
      <c r="N422" s="179"/>
      <c r="O422" s="179"/>
      <c r="P422" s="179"/>
      <c r="Q422" s="179"/>
      <c r="R422" s="179"/>
      <c r="S422" s="179"/>
      <c r="T422" s="180"/>
      <c r="AT422" s="174" t="s">
        <v>153</v>
      </c>
      <c r="AU422" s="174" t="s">
        <v>85</v>
      </c>
      <c r="AV422" s="12" t="s">
        <v>85</v>
      </c>
      <c r="AW422" s="12" t="s">
        <v>31</v>
      </c>
      <c r="AX422" s="12" t="s">
        <v>75</v>
      </c>
      <c r="AY422" s="174" t="s">
        <v>144</v>
      </c>
    </row>
    <row r="423" spans="2:65" s="13" customFormat="1">
      <c r="B423" s="181"/>
      <c r="D423" s="173" t="s">
        <v>153</v>
      </c>
      <c r="E423" s="182" t="s">
        <v>1</v>
      </c>
      <c r="F423" s="183" t="s">
        <v>155</v>
      </c>
      <c r="H423" s="184">
        <v>45</v>
      </c>
      <c r="I423" s="185"/>
      <c r="L423" s="181"/>
      <c r="M423" s="186"/>
      <c r="N423" s="187"/>
      <c r="O423" s="187"/>
      <c r="P423" s="187"/>
      <c r="Q423" s="187"/>
      <c r="R423" s="187"/>
      <c r="S423" s="187"/>
      <c r="T423" s="188"/>
      <c r="AT423" s="182" t="s">
        <v>153</v>
      </c>
      <c r="AU423" s="182" t="s">
        <v>85</v>
      </c>
      <c r="AV423" s="13" t="s">
        <v>151</v>
      </c>
      <c r="AW423" s="13" t="s">
        <v>31</v>
      </c>
      <c r="AX423" s="13" t="s">
        <v>83</v>
      </c>
      <c r="AY423" s="182" t="s">
        <v>144</v>
      </c>
    </row>
    <row r="424" spans="2:65" s="1" customFormat="1" ht="16.5" customHeight="1">
      <c r="B424" s="128"/>
      <c r="C424" s="196" t="s">
        <v>500</v>
      </c>
      <c r="D424" s="196" t="s">
        <v>200</v>
      </c>
      <c r="E424" s="197" t="s">
        <v>501</v>
      </c>
      <c r="F424" s="198" t="s">
        <v>502</v>
      </c>
      <c r="G424" s="199" t="s">
        <v>181</v>
      </c>
      <c r="H424" s="200">
        <v>45</v>
      </c>
      <c r="I424" s="201"/>
      <c r="J424" s="202">
        <f>ROUND(I424*H424,2)</f>
        <v>0</v>
      </c>
      <c r="K424" s="198" t="s">
        <v>1</v>
      </c>
      <c r="L424" s="203"/>
      <c r="M424" s="204" t="s">
        <v>1</v>
      </c>
      <c r="N424" s="205" t="s">
        <v>40</v>
      </c>
      <c r="O424" s="55"/>
      <c r="P424" s="168">
        <f>O424*H424</f>
        <v>0</v>
      </c>
      <c r="Q424" s="168">
        <v>8.0000000000000004E-4</v>
      </c>
      <c r="R424" s="168">
        <f>Q424*H424</f>
        <v>3.6000000000000004E-2</v>
      </c>
      <c r="S424" s="168">
        <v>0</v>
      </c>
      <c r="T424" s="169">
        <f>S424*H424</f>
        <v>0</v>
      </c>
      <c r="AR424" s="170" t="s">
        <v>337</v>
      </c>
      <c r="AT424" s="170" t="s">
        <v>200</v>
      </c>
      <c r="AU424" s="170" t="s">
        <v>85</v>
      </c>
      <c r="AY424" s="17" t="s">
        <v>144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83</v>
      </c>
      <c r="BK424" s="171">
        <f>ROUND(I424*H424,2)</f>
        <v>0</v>
      </c>
      <c r="BL424" s="17" t="s">
        <v>256</v>
      </c>
      <c r="BM424" s="170" t="s">
        <v>503</v>
      </c>
    </row>
    <row r="425" spans="2:65" s="1" customFormat="1" ht="24" customHeight="1">
      <c r="B425" s="128"/>
      <c r="C425" s="159" t="s">
        <v>504</v>
      </c>
      <c r="D425" s="159" t="s">
        <v>146</v>
      </c>
      <c r="E425" s="160" t="s">
        <v>505</v>
      </c>
      <c r="F425" s="161" t="s">
        <v>506</v>
      </c>
      <c r="G425" s="162" t="s">
        <v>188</v>
      </c>
      <c r="H425" s="163">
        <v>115</v>
      </c>
      <c r="I425" s="164"/>
      <c r="J425" s="165">
        <f>ROUND(I425*H425,2)</f>
        <v>0</v>
      </c>
      <c r="K425" s="161" t="s">
        <v>150</v>
      </c>
      <c r="L425" s="32"/>
      <c r="M425" s="166" t="s">
        <v>1</v>
      </c>
      <c r="N425" s="167" t="s">
        <v>40</v>
      </c>
      <c r="O425" s="55"/>
      <c r="P425" s="168">
        <f>O425*H425</f>
        <v>0</v>
      </c>
      <c r="Q425" s="168">
        <v>1.32E-3</v>
      </c>
      <c r="R425" s="168">
        <f>Q425*H425</f>
        <v>0.15179999999999999</v>
      </c>
      <c r="S425" s="168">
        <v>0</v>
      </c>
      <c r="T425" s="169">
        <f>S425*H425</f>
        <v>0</v>
      </c>
      <c r="AR425" s="170" t="s">
        <v>256</v>
      </c>
      <c r="AT425" s="170" t="s">
        <v>146</v>
      </c>
      <c r="AU425" s="170" t="s">
        <v>85</v>
      </c>
      <c r="AY425" s="17" t="s">
        <v>144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83</v>
      </c>
      <c r="BK425" s="171">
        <f>ROUND(I425*H425,2)</f>
        <v>0</v>
      </c>
      <c r="BL425" s="17" t="s">
        <v>256</v>
      </c>
      <c r="BM425" s="170" t="s">
        <v>507</v>
      </c>
    </row>
    <row r="426" spans="2:65" s="14" customFormat="1">
      <c r="B426" s="189"/>
      <c r="D426" s="173" t="s">
        <v>153</v>
      </c>
      <c r="E426" s="190" t="s">
        <v>1</v>
      </c>
      <c r="F426" s="191" t="s">
        <v>463</v>
      </c>
      <c r="H426" s="190" t="s">
        <v>1</v>
      </c>
      <c r="I426" s="192"/>
      <c r="L426" s="189"/>
      <c r="M426" s="193"/>
      <c r="N426" s="194"/>
      <c r="O426" s="194"/>
      <c r="P426" s="194"/>
      <c r="Q426" s="194"/>
      <c r="R426" s="194"/>
      <c r="S426" s="194"/>
      <c r="T426" s="195"/>
      <c r="AT426" s="190" t="s">
        <v>153</v>
      </c>
      <c r="AU426" s="190" t="s">
        <v>85</v>
      </c>
      <c r="AV426" s="14" t="s">
        <v>83</v>
      </c>
      <c r="AW426" s="14" t="s">
        <v>31</v>
      </c>
      <c r="AX426" s="14" t="s">
        <v>75</v>
      </c>
      <c r="AY426" s="190" t="s">
        <v>144</v>
      </c>
    </row>
    <row r="427" spans="2:65" s="12" customFormat="1">
      <c r="B427" s="172"/>
      <c r="D427" s="173" t="s">
        <v>153</v>
      </c>
      <c r="E427" s="174" t="s">
        <v>1</v>
      </c>
      <c r="F427" s="175" t="s">
        <v>508</v>
      </c>
      <c r="H427" s="176">
        <v>115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153</v>
      </c>
      <c r="AU427" s="174" t="s">
        <v>85</v>
      </c>
      <c r="AV427" s="12" t="s">
        <v>85</v>
      </c>
      <c r="AW427" s="12" t="s">
        <v>31</v>
      </c>
      <c r="AX427" s="12" t="s">
        <v>75</v>
      </c>
      <c r="AY427" s="174" t="s">
        <v>144</v>
      </c>
    </row>
    <row r="428" spans="2:65" s="13" customFormat="1">
      <c r="B428" s="181"/>
      <c r="D428" s="173" t="s">
        <v>153</v>
      </c>
      <c r="E428" s="182" t="s">
        <v>1</v>
      </c>
      <c r="F428" s="183" t="s">
        <v>155</v>
      </c>
      <c r="H428" s="184">
        <v>115</v>
      </c>
      <c r="I428" s="185"/>
      <c r="L428" s="181"/>
      <c r="M428" s="186"/>
      <c r="N428" s="187"/>
      <c r="O428" s="187"/>
      <c r="P428" s="187"/>
      <c r="Q428" s="187"/>
      <c r="R428" s="187"/>
      <c r="S428" s="187"/>
      <c r="T428" s="188"/>
      <c r="AT428" s="182" t="s">
        <v>153</v>
      </c>
      <c r="AU428" s="182" t="s">
        <v>85</v>
      </c>
      <c r="AV428" s="13" t="s">
        <v>151</v>
      </c>
      <c r="AW428" s="13" t="s">
        <v>31</v>
      </c>
      <c r="AX428" s="13" t="s">
        <v>83</v>
      </c>
      <c r="AY428" s="182" t="s">
        <v>144</v>
      </c>
    </row>
    <row r="429" spans="2:65" s="1" customFormat="1" ht="16.5" customHeight="1">
      <c r="B429" s="128"/>
      <c r="C429" s="159" t="s">
        <v>509</v>
      </c>
      <c r="D429" s="159" t="s">
        <v>146</v>
      </c>
      <c r="E429" s="160" t="s">
        <v>510</v>
      </c>
      <c r="F429" s="161" t="s">
        <v>511</v>
      </c>
      <c r="G429" s="162" t="s">
        <v>188</v>
      </c>
      <c r="H429" s="163">
        <v>115</v>
      </c>
      <c r="I429" s="164"/>
      <c r="J429" s="165">
        <f>ROUND(I429*H429,2)</f>
        <v>0</v>
      </c>
      <c r="K429" s="161" t="s">
        <v>150</v>
      </c>
      <c r="L429" s="32"/>
      <c r="M429" s="166" t="s">
        <v>1</v>
      </c>
      <c r="N429" s="167" t="s">
        <v>40</v>
      </c>
      <c r="O429" s="55"/>
      <c r="P429" s="168">
        <f>O429*H429</f>
        <v>0</v>
      </c>
      <c r="Q429" s="168">
        <v>0</v>
      </c>
      <c r="R429" s="168">
        <f>Q429*H429</f>
        <v>0</v>
      </c>
      <c r="S429" s="168">
        <v>2.0999999999999999E-3</v>
      </c>
      <c r="T429" s="169">
        <f>S429*H429</f>
        <v>0.24149999999999999</v>
      </c>
      <c r="AR429" s="170" t="s">
        <v>256</v>
      </c>
      <c r="AT429" s="170" t="s">
        <v>146</v>
      </c>
      <c r="AU429" s="170" t="s">
        <v>85</v>
      </c>
      <c r="AY429" s="17" t="s">
        <v>144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83</v>
      </c>
      <c r="BK429" s="171">
        <f>ROUND(I429*H429,2)</f>
        <v>0</v>
      </c>
      <c r="BL429" s="17" t="s">
        <v>256</v>
      </c>
      <c r="BM429" s="170" t="s">
        <v>512</v>
      </c>
    </row>
    <row r="430" spans="2:65" s="14" customFormat="1">
      <c r="B430" s="189"/>
      <c r="D430" s="173" t="s">
        <v>153</v>
      </c>
      <c r="E430" s="190" t="s">
        <v>1</v>
      </c>
      <c r="F430" s="191" t="s">
        <v>463</v>
      </c>
      <c r="H430" s="190" t="s">
        <v>1</v>
      </c>
      <c r="I430" s="192"/>
      <c r="L430" s="189"/>
      <c r="M430" s="193"/>
      <c r="N430" s="194"/>
      <c r="O430" s="194"/>
      <c r="P430" s="194"/>
      <c r="Q430" s="194"/>
      <c r="R430" s="194"/>
      <c r="S430" s="194"/>
      <c r="T430" s="195"/>
      <c r="AT430" s="190" t="s">
        <v>153</v>
      </c>
      <c r="AU430" s="190" t="s">
        <v>85</v>
      </c>
      <c r="AV430" s="14" t="s">
        <v>83</v>
      </c>
      <c r="AW430" s="14" t="s">
        <v>31</v>
      </c>
      <c r="AX430" s="14" t="s">
        <v>75</v>
      </c>
      <c r="AY430" s="190" t="s">
        <v>144</v>
      </c>
    </row>
    <row r="431" spans="2:65" s="12" customFormat="1">
      <c r="B431" s="172"/>
      <c r="D431" s="173" t="s">
        <v>153</v>
      </c>
      <c r="E431" s="174" t="s">
        <v>1</v>
      </c>
      <c r="F431" s="175" t="s">
        <v>508</v>
      </c>
      <c r="H431" s="176">
        <v>115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153</v>
      </c>
      <c r="AU431" s="174" t="s">
        <v>85</v>
      </c>
      <c r="AV431" s="12" t="s">
        <v>85</v>
      </c>
      <c r="AW431" s="12" t="s">
        <v>31</v>
      </c>
      <c r="AX431" s="12" t="s">
        <v>75</v>
      </c>
      <c r="AY431" s="174" t="s">
        <v>144</v>
      </c>
    </row>
    <row r="432" spans="2:65" s="13" customFormat="1">
      <c r="B432" s="181"/>
      <c r="D432" s="173" t="s">
        <v>153</v>
      </c>
      <c r="E432" s="182" t="s">
        <v>1</v>
      </c>
      <c r="F432" s="183" t="s">
        <v>155</v>
      </c>
      <c r="H432" s="184">
        <v>115</v>
      </c>
      <c r="I432" s="185"/>
      <c r="L432" s="181"/>
      <c r="M432" s="186"/>
      <c r="N432" s="187"/>
      <c r="O432" s="187"/>
      <c r="P432" s="187"/>
      <c r="Q432" s="187"/>
      <c r="R432" s="187"/>
      <c r="S432" s="187"/>
      <c r="T432" s="188"/>
      <c r="AT432" s="182" t="s">
        <v>153</v>
      </c>
      <c r="AU432" s="182" t="s">
        <v>85</v>
      </c>
      <c r="AV432" s="13" t="s">
        <v>151</v>
      </c>
      <c r="AW432" s="13" t="s">
        <v>31</v>
      </c>
      <c r="AX432" s="13" t="s">
        <v>83</v>
      </c>
      <c r="AY432" s="182" t="s">
        <v>144</v>
      </c>
    </row>
    <row r="433" spans="2:65" s="11" customFormat="1" ht="22.9" customHeight="1">
      <c r="B433" s="146"/>
      <c r="D433" s="147" t="s">
        <v>74</v>
      </c>
      <c r="E433" s="157" t="s">
        <v>513</v>
      </c>
      <c r="F433" s="157" t="s">
        <v>514</v>
      </c>
      <c r="I433" s="149"/>
      <c r="J433" s="158">
        <f>BK433</f>
        <v>0</v>
      </c>
      <c r="L433" s="146"/>
      <c r="M433" s="151"/>
      <c r="N433" s="152"/>
      <c r="O433" s="152"/>
      <c r="P433" s="153">
        <f>SUM(P434:P453)</f>
        <v>0</v>
      </c>
      <c r="Q433" s="152"/>
      <c r="R433" s="153">
        <f>SUM(R434:R453)</f>
        <v>1.7814764999999999</v>
      </c>
      <c r="S433" s="152"/>
      <c r="T433" s="154">
        <f>SUM(T434:T453)</f>
        <v>0</v>
      </c>
      <c r="AR433" s="147" t="s">
        <v>85</v>
      </c>
      <c r="AT433" s="155" t="s">
        <v>74</v>
      </c>
      <c r="AU433" s="155" t="s">
        <v>83</v>
      </c>
      <c r="AY433" s="147" t="s">
        <v>144</v>
      </c>
      <c r="BK433" s="156">
        <f>SUM(BK434:BK453)</f>
        <v>0</v>
      </c>
    </row>
    <row r="434" spans="2:65" s="1" customFormat="1" ht="16.5" customHeight="1">
      <c r="B434" s="128"/>
      <c r="C434" s="159" t="s">
        <v>515</v>
      </c>
      <c r="D434" s="159" t="s">
        <v>146</v>
      </c>
      <c r="E434" s="160" t="s">
        <v>516</v>
      </c>
      <c r="F434" s="161" t="s">
        <v>517</v>
      </c>
      <c r="G434" s="162" t="s">
        <v>181</v>
      </c>
      <c r="H434" s="163">
        <v>2</v>
      </c>
      <c r="I434" s="164"/>
      <c r="J434" s="165">
        <f>ROUND(I434*H434,2)</f>
        <v>0</v>
      </c>
      <c r="K434" s="161" t="s">
        <v>1</v>
      </c>
      <c r="L434" s="32"/>
      <c r="M434" s="166" t="s">
        <v>1</v>
      </c>
      <c r="N434" s="167" t="s">
        <v>40</v>
      </c>
      <c r="O434" s="55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AR434" s="170" t="s">
        <v>256</v>
      </c>
      <c r="AT434" s="170" t="s">
        <v>146</v>
      </c>
      <c r="AU434" s="170" t="s">
        <v>85</v>
      </c>
      <c r="AY434" s="17" t="s">
        <v>144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83</v>
      </c>
      <c r="BK434" s="171">
        <f>ROUND(I434*H434,2)</f>
        <v>0</v>
      </c>
      <c r="BL434" s="17" t="s">
        <v>256</v>
      </c>
      <c r="BM434" s="170" t="s">
        <v>518</v>
      </c>
    </row>
    <row r="435" spans="2:65" s="1" customFormat="1" ht="24" customHeight="1">
      <c r="B435" s="128"/>
      <c r="C435" s="159" t="s">
        <v>519</v>
      </c>
      <c r="D435" s="159" t="s">
        <v>146</v>
      </c>
      <c r="E435" s="160" t="s">
        <v>520</v>
      </c>
      <c r="F435" s="161" t="s">
        <v>521</v>
      </c>
      <c r="G435" s="162" t="s">
        <v>296</v>
      </c>
      <c r="H435" s="163">
        <v>66</v>
      </c>
      <c r="I435" s="164"/>
      <c r="J435" s="165">
        <f>ROUND(I435*H435,2)</f>
        <v>0</v>
      </c>
      <c r="K435" s="161" t="s">
        <v>1</v>
      </c>
      <c r="L435" s="32"/>
      <c r="M435" s="166" t="s">
        <v>1</v>
      </c>
      <c r="N435" s="167" t="s">
        <v>40</v>
      </c>
      <c r="O435" s="55"/>
      <c r="P435" s="168">
        <f>O435*H435</f>
        <v>0</v>
      </c>
      <c r="Q435" s="168">
        <v>0</v>
      </c>
      <c r="R435" s="168">
        <f>Q435*H435</f>
        <v>0</v>
      </c>
      <c r="S435" s="168">
        <v>0</v>
      </c>
      <c r="T435" s="169">
        <f>S435*H435</f>
        <v>0</v>
      </c>
      <c r="AR435" s="170" t="s">
        <v>256</v>
      </c>
      <c r="AT435" s="170" t="s">
        <v>146</v>
      </c>
      <c r="AU435" s="170" t="s">
        <v>85</v>
      </c>
      <c r="AY435" s="17" t="s">
        <v>144</v>
      </c>
      <c r="BE435" s="171">
        <f>IF(N435="základní",J435,0)</f>
        <v>0</v>
      </c>
      <c r="BF435" s="171">
        <f>IF(N435="snížená",J435,0)</f>
        <v>0</v>
      </c>
      <c r="BG435" s="171">
        <f>IF(N435="zákl. přenesená",J435,0)</f>
        <v>0</v>
      </c>
      <c r="BH435" s="171">
        <f>IF(N435="sníž. přenesená",J435,0)</f>
        <v>0</v>
      </c>
      <c r="BI435" s="171">
        <f>IF(N435="nulová",J435,0)</f>
        <v>0</v>
      </c>
      <c r="BJ435" s="17" t="s">
        <v>83</v>
      </c>
      <c r="BK435" s="171">
        <f>ROUND(I435*H435,2)</f>
        <v>0</v>
      </c>
      <c r="BL435" s="17" t="s">
        <v>256</v>
      </c>
      <c r="BM435" s="170" t="s">
        <v>522</v>
      </c>
    </row>
    <row r="436" spans="2:65" s="14" customFormat="1">
      <c r="B436" s="189"/>
      <c r="D436" s="173" t="s">
        <v>153</v>
      </c>
      <c r="E436" s="190" t="s">
        <v>1</v>
      </c>
      <c r="F436" s="191" t="s">
        <v>523</v>
      </c>
      <c r="H436" s="190" t="s">
        <v>1</v>
      </c>
      <c r="I436" s="192"/>
      <c r="L436" s="189"/>
      <c r="M436" s="193"/>
      <c r="N436" s="194"/>
      <c r="O436" s="194"/>
      <c r="P436" s="194"/>
      <c r="Q436" s="194"/>
      <c r="R436" s="194"/>
      <c r="S436" s="194"/>
      <c r="T436" s="195"/>
      <c r="AT436" s="190" t="s">
        <v>153</v>
      </c>
      <c r="AU436" s="190" t="s">
        <v>85</v>
      </c>
      <c r="AV436" s="14" t="s">
        <v>83</v>
      </c>
      <c r="AW436" s="14" t="s">
        <v>31</v>
      </c>
      <c r="AX436" s="14" t="s">
        <v>75</v>
      </c>
      <c r="AY436" s="190" t="s">
        <v>144</v>
      </c>
    </row>
    <row r="437" spans="2:65" s="12" customFormat="1">
      <c r="B437" s="172"/>
      <c r="D437" s="173" t="s">
        <v>153</v>
      </c>
      <c r="E437" s="174" t="s">
        <v>1</v>
      </c>
      <c r="F437" s="175" t="s">
        <v>524</v>
      </c>
      <c r="H437" s="176">
        <v>66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153</v>
      </c>
      <c r="AU437" s="174" t="s">
        <v>85</v>
      </c>
      <c r="AV437" s="12" t="s">
        <v>85</v>
      </c>
      <c r="AW437" s="12" t="s">
        <v>31</v>
      </c>
      <c r="AX437" s="12" t="s">
        <v>75</v>
      </c>
      <c r="AY437" s="174" t="s">
        <v>144</v>
      </c>
    </row>
    <row r="438" spans="2:65" s="13" customFormat="1">
      <c r="B438" s="181"/>
      <c r="D438" s="173" t="s">
        <v>153</v>
      </c>
      <c r="E438" s="182" t="s">
        <v>1</v>
      </c>
      <c r="F438" s="183" t="s">
        <v>155</v>
      </c>
      <c r="H438" s="184">
        <v>66</v>
      </c>
      <c r="I438" s="185"/>
      <c r="L438" s="181"/>
      <c r="M438" s="186"/>
      <c r="N438" s="187"/>
      <c r="O438" s="187"/>
      <c r="P438" s="187"/>
      <c r="Q438" s="187"/>
      <c r="R438" s="187"/>
      <c r="S438" s="187"/>
      <c r="T438" s="188"/>
      <c r="AT438" s="182" t="s">
        <v>153</v>
      </c>
      <c r="AU438" s="182" t="s">
        <v>85</v>
      </c>
      <c r="AV438" s="13" t="s">
        <v>151</v>
      </c>
      <c r="AW438" s="13" t="s">
        <v>31</v>
      </c>
      <c r="AX438" s="13" t="s">
        <v>83</v>
      </c>
      <c r="AY438" s="182" t="s">
        <v>144</v>
      </c>
    </row>
    <row r="439" spans="2:65" s="1" customFormat="1" ht="24" customHeight="1">
      <c r="B439" s="128"/>
      <c r="C439" s="159" t="s">
        <v>461</v>
      </c>
      <c r="D439" s="159" t="s">
        <v>146</v>
      </c>
      <c r="E439" s="160" t="s">
        <v>525</v>
      </c>
      <c r="F439" s="161" t="s">
        <v>526</v>
      </c>
      <c r="G439" s="162" t="s">
        <v>181</v>
      </c>
      <c r="H439" s="163">
        <v>2</v>
      </c>
      <c r="I439" s="164"/>
      <c r="J439" s="165">
        <f>ROUND(I439*H439,2)</f>
        <v>0</v>
      </c>
      <c r="K439" s="161" t="s">
        <v>1</v>
      </c>
      <c r="L439" s="32"/>
      <c r="M439" s="166" t="s">
        <v>1</v>
      </c>
      <c r="N439" s="167" t="s">
        <v>40</v>
      </c>
      <c r="O439" s="55"/>
      <c r="P439" s="168">
        <f>O439*H439</f>
        <v>0</v>
      </c>
      <c r="Q439" s="168">
        <v>0</v>
      </c>
      <c r="R439" s="168">
        <f>Q439*H439</f>
        <v>0</v>
      </c>
      <c r="S439" s="168">
        <v>0</v>
      </c>
      <c r="T439" s="169">
        <f>S439*H439</f>
        <v>0</v>
      </c>
      <c r="AR439" s="170" t="s">
        <v>256</v>
      </c>
      <c r="AT439" s="170" t="s">
        <v>146</v>
      </c>
      <c r="AU439" s="170" t="s">
        <v>85</v>
      </c>
      <c r="AY439" s="17" t="s">
        <v>144</v>
      </c>
      <c r="BE439" s="171">
        <f>IF(N439="základní",J439,0)</f>
        <v>0</v>
      </c>
      <c r="BF439" s="171">
        <f>IF(N439="snížená",J439,0)</f>
        <v>0</v>
      </c>
      <c r="BG439" s="171">
        <f>IF(N439="zákl. přenesená",J439,0)</f>
        <v>0</v>
      </c>
      <c r="BH439" s="171">
        <f>IF(N439="sníž. přenesená",J439,0)</f>
        <v>0</v>
      </c>
      <c r="BI439" s="171">
        <f>IF(N439="nulová",J439,0)</f>
        <v>0</v>
      </c>
      <c r="BJ439" s="17" t="s">
        <v>83</v>
      </c>
      <c r="BK439" s="171">
        <f>ROUND(I439*H439,2)</f>
        <v>0</v>
      </c>
      <c r="BL439" s="17" t="s">
        <v>256</v>
      </c>
      <c r="BM439" s="170" t="s">
        <v>527</v>
      </c>
    </row>
    <row r="440" spans="2:65" s="1" customFormat="1" ht="16.5" customHeight="1">
      <c r="B440" s="128"/>
      <c r="C440" s="159" t="s">
        <v>528</v>
      </c>
      <c r="D440" s="159" t="s">
        <v>146</v>
      </c>
      <c r="E440" s="160" t="s">
        <v>529</v>
      </c>
      <c r="F440" s="161" t="s">
        <v>530</v>
      </c>
      <c r="G440" s="162" t="s">
        <v>181</v>
      </c>
      <c r="H440" s="163">
        <v>2</v>
      </c>
      <c r="I440" s="164"/>
      <c r="J440" s="165">
        <f>ROUND(I440*H440,2)</f>
        <v>0</v>
      </c>
      <c r="K440" s="161" t="s">
        <v>1</v>
      </c>
      <c r="L440" s="32"/>
      <c r="M440" s="166" t="s">
        <v>1</v>
      </c>
      <c r="N440" s="167" t="s">
        <v>40</v>
      </c>
      <c r="O440" s="55"/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AR440" s="170" t="s">
        <v>256</v>
      </c>
      <c r="AT440" s="170" t="s">
        <v>146</v>
      </c>
      <c r="AU440" s="170" t="s">
        <v>85</v>
      </c>
      <c r="AY440" s="17" t="s">
        <v>144</v>
      </c>
      <c r="BE440" s="171">
        <f>IF(N440="základní",J440,0)</f>
        <v>0</v>
      </c>
      <c r="BF440" s="171">
        <f>IF(N440="snížená",J440,0)</f>
        <v>0</v>
      </c>
      <c r="BG440" s="171">
        <f>IF(N440="zákl. přenesená",J440,0)</f>
        <v>0</v>
      </c>
      <c r="BH440" s="171">
        <f>IF(N440="sníž. přenesená",J440,0)</f>
        <v>0</v>
      </c>
      <c r="BI440" s="171">
        <f>IF(N440="nulová",J440,0)</f>
        <v>0</v>
      </c>
      <c r="BJ440" s="17" t="s">
        <v>83</v>
      </c>
      <c r="BK440" s="171">
        <f>ROUND(I440*H440,2)</f>
        <v>0</v>
      </c>
      <c r="BL440" s="17" t="s">
        <v>256</v>
      </c>
      <c r="BM440" s="170" t="s">
        <v>531</v>
      </c>
    </row>
    <row r="441" spans="2:65" s="1" customFormat="1" ht="24" customHeight="1">
      <c r="B441" s="128"/>
      <c r="C441" s="159" t="s">
        <v>532</v>
      </c>
      <c r="D441" s="159" t="s">
        <v>146</v>
      </c>
      <c r="E441" s="160" t="s">
        <v>533</v>
      </c>
      <c r="F441" s="161" t="s">
        <v>534</v>
      </c>
      <c r="G441" s="162" t="s">
        <v>195</v>
      </c>
      <c r="H441" s="163">
        <v>1549.53</v>
      </c>
      <c r="I441" s="164"/>
      <c r="J441" s="165">
        <f>ROUND(I441*H441,2)</f>
        <v>0</v>
      </c>
      <c r="K441" s="161" t="s">
        <v>150</v>
      </c>
      <c r="L441" s="32"/>
      <c r="M441" s="166" t="s">
        <v>1</v>
      </c>
      <c r="N441" s="167" t="s">
        <v>40</v>
      </c>
      <c r="O441" s="55"/>
      <c r="P441" s="168">
        <f>O441*H441</f>
        <v>0</v>
      </c>
      <c r="Q441" s="168">
        <v>5.0000000000000002E-5</v>
      </c>
      <c r="R441" s="168">
        <f>Q441*H441</f>
        <v>7.7476500000000004E-2</v>
      </c>
      <c r="S441" s="168">
        <v>0</v>
      </c>
      <c r="T441" s="169">
        <f>S441*H441</f>
        <v>0</v>
      </c>
      <c r="AR441" s="170" t="s">
        <v>256</v>
      </c>
      <c r="AT441" s="170" t="s">
        <v>146</v>
      </c>
      <c r="AU441" s="170" t="s">
        <v>85</v>
      </c>
      <c r="AY441" s="17" t="s">
        <v>144</v>
      </c>
      <c r="BE441" s="171">
        <f>IF(N441="základní",J441,0)</f>
        <v>0</v>
      </c>
      <c r="BF441" s="171">
        <f>IF(N441="snížená",J441,0)</f>
        <v>0</v>
      </c>
      <c r="BG441" s="171">
        <f>IF(N441="zákl. přenesená",J441,0)</f>
        <v>0</v>
      </c>
      <c r="BH441" s="171">
        <f>IF(N441="sníž. přenesená",J441,0)</f>
        <v>0</v>
      </c>
      <c r="BI441" s="171">
        <f>IF(N441="nulová",J441,0)</f>
        <v>0</v>
      </c>
      <c r="BJ441" s="17" t="s">
        <v>83</v>
      </c>
      <c r="BK441" s="171">
        <f>ROUND(I441*H441,2)</f>
        <v>0</v>
      </c>
      <c r="BL441" s="17" t="s">
        <v>256</v>
      </c>
      <c r="BM441" s="170" t="s">
        <v>535</v>
      </c>
    </row>
    <row r="442" spans="2:65" s="14" customFormat="1">
      <c r="B442" s="189"/>
      <c r="D442" s="173" t="s">
        <v>153</v>
      </c>
      <c r="E442" s="190" t="s">
        <v>1</v>
      </c>
      <c r="F442" s="191" t="s">
        <v>536</v>
      </c>
      <c r="H442" s="190" t="s">
        <v>1</v>
      </c>
      <c r="I442" s="192"/>
      <c r="L442" s="189"/>
      <c r="M442" s="193"/>
      <c r="N442" s="194"/>
      <c r="O442" s="194"/>
      <c r="P442" s="194"/>
      <c r="Q442" s="194"/>
      <c r="R442" s="194"/>
      <c r="S442" s="194"/>
      <c r="T442" s="195"/>
      <c r="AT442" s="190" t="s">
        <v>153</v>
      </c>
      <c r="AU442" s="190" t="s">
        <v>85</v>
      </c>
      <c r="AV442" s="14" t="s">
        <v>83</v>
      </c>
      <c r="AW442" s="14" t="s">
        <v>31</v>
      </c>
      <c r="AX442" s="14" t="s">
        <v>75</v>
      </c>
      <c r="AY442" s="190" t="s">
        <v>144</v>
      </c>
    </row>
    <row r="443" spans="2:65" s="12" customFormat="1">
      <c r="B443" s="172"/>
      <c r="D443" s="173" t="s">
        <v>153</v>
      </c>
      <c r="E443" s="174" t="s">
        <v>1</v>
      </c>
      <c r="F443" s="175" t="s">
        <v>537</v>
      </c>
      <c r="H443" s="176">
        <v>986.48</v>
      </c>
      <c r="I443" s="177"/>
      <c r="L443" s="172"/>
      <c r="M443" s="178"/>
      <c r="N443" s="179"/>
      <c r="O443" s="179"/>
      <c r="P443" s="179"/>
      <c r="Q443" s="179"/>
      <c r="R443" s="179"/>
      <c r="S443" s="179"/>
      <c r="T443" s="180"/>
      <c r="AT443" s="174" t="s">
        <v>153</v>
      </c>
      <c r="AU443" s="174" t="s">
        <v>85</v>
      </c>
      <c r="AV443" s="12" t="s">
        <v>85</v>
      </c>
      <c r="AW443" s="12" t="s">
        <v>31</v>
      </c>
      <c r="AX443" s="12" t="s">
        <v>75</v>
      </c>
      <c r="AY443" s="174" t="s">
        <v>144</v>
      </c>
    </row>
    <row r="444" spans="2:65" s="14" customFormat="1">
      <c r="B444" s="189"/>
      <c r="D444" s="173" t="s">
        <v>153</v>
      </c>
      <c r="E444" s="190" t="s">
        <v>1</v>
      </c>
      <c r="F444" s="191" t="s">
        <v>538</v>
      </c>
      <c r="H444" s="190" t="s">
        <v>1</v>
      </c>
      <c r="I444" s="192"/>
      <c r="L444" s="189"/>
      <c r="M444" s="193"/>
      <c r="N444" s="194"/>
      <c r="O444" s="194"/>
      <c r="P444" s="194"/>
      <c r="Q444" s="194"/>
      <c r="R444" s="194"/>
      <c r="S444" s="194"/>
      <c r="T444" s="195"/>
      <c r="AT444" s="190" t="s">
        <v>153</v>
      </c>
      <c r="AU444" s="190" t="s">
        <v>85</v>
      </c>
      <c r="AV444" s="14" t="s">
        <v>83</v>
      </c>
      <c r="AW444" s="14" t="s">
        <v>31</v>
      </c>
      <c r="AX444" s="14" t="s">
        <v>75</v>
      </c>
      <c r="AY444" s="190" t="s">
        <v>144</v>
      </c>
    </row>
    <row r="445" spans="2:65" s="12" customFormat="1">
      <c r="B445" s="172"/>
      <c r="D445" s="173" t="s">
        <v>153</v>
      </c>
      <c r="E445" s="174" t="s">
        <v>1</v>
      </c>
      <c r="F445" s="175" t="s">
        <v>539</v>
      </c>
      <c r="H445" s="176">
        <v>448.5</v>
      </c>
      <c r="I445" s="177"/>
      <c r="L445" s="172"/>
      <c r="M445" s="178"/>
      <c r="N445" s="179"/>
      <c r="O445" s="179"/>
      <c r="P445" s="179"/>
      <c r="Q445" s="179"/>
      <c r="R445" s="179"/>
      <c r="S445" s="179"/>
      <c r="T445" s="180"/>
      <c r="AT445" s="174" t="s">
        <v>153</v>
      </c>
      <c r="AU445" s="174" t="s">
        <v>85</v>
      </c>
      <c r="AV445" s="12" t="s">
        <v>85</v>
      </c>
      <c r="AW445" s="12" t="s">
        <v>31</v>
      </c>
      <c r="AX445" s="12" t="s">
        <v>75</v>
      </c>
      <c r="AY445" s="174" t="s">
        <v>144</v>
      </c>
    </row>
    <row r="446" spans="2:65" s="14" customFormat="1">
      <c r="B446" s="189"/>
      <c r="D446" s="173" t="s">
        <v>153</v>
      </c>
      <c r="E446" s="190" t="s">
        <v>1</v>
      </c>
      <c r="F446" s="191" t="s">
        <v>540</v>
      </c>
      <c r="H446" s="190" t="s">
        <v>1</v>
      </c>
      <c r="I446" s="192"/>
      <c r="L446" s="189"/>
      <c r="M446" s="193"/>
      <c r="N446" s="194"/>
      <c r="O446" s="194"/>
      <c r="P446" s="194"/>
      <c r="Q446" s="194"/>
      <c r="R446" s="194"/>
      <c r="S446" s="194"/>
      <c r="T446" s="195"/>
      <c r="AT446" s="190" t="s">
        <v>153</v>
      </c>
      <c r="AU446" s="190" t="s">
        <v>85</v>
      </c>
      <c r="AV446" s="14" t="s">
        <v>83</v>
      </c>
      <c r="AW446" s="14" t="s">
        <v>31</v>
      </c>
      <c r="AX446" s="14" t="s">
        <v>75</v>
      </c>
      <c r="AY446" s="190" t="s">
        <v>144</v>
      </c>
    </row>
    <row r="447" spans="2:65" s="12" customFormat="1">
      <c r="B447" s="172"/>
      <c r="D447" s="173" t="s">
        <v>153</v>
      </c>
      <c r="E447" s="174" t="s">
        <v>1</v>
      </c>
      <c r="F447" s="175" t="s">
        <v>541</v>
      </c>
      <c r="H447" s="176">
        <v>66.400000000000006</v>
      </c>
      <c r="I447" s="177"/>
      <c r="L447" s="172"/>
      <c r="M447" s="178"/>
      <c r="N447" s="179"/>
      <c r="O447" s="179"/>
      <c r="P447" s="179"/>
      <c r="Q447" s="179"/>
      <c r="R447" s="179"/>
      <c r="S447" s="179"/>
      <c r="T447" s="180"/>
      <c r="AT447" s="174" t="s">
        <v>153</v>
      </c>
      <c r="AU447" s="174" t="s">
        <v>85</v>
      </c>
      <c r="AV447" s="12" t="s">
        <v>85</v>
      </c>
      <c r="AW447" s="12" t="s">
        <v>31</v>
      </c>
      <c r="AX447" s="12" t="s">
        <v>75</v>
      </c>
      <c r="AY447" s="174" t="s">
        <v>144</v>
      </c>
    </row>
    <row r="448" spans="2:65" s="14" customFormat="1">
      <c r="B448" s="189"/>
      <c r="D448" s="173" t="s">
        <v>153</v>
      </c>
      <c r="E448" s="190" t="s">
        <v>1</v>
      </c>
      <c r="F448" s="191" t="s">
        <v>542</v>
      </c>
      <c r="H448" s="190" t="s">
        <v>1</v>
      </c>
      <c r="I448" s="192"/>
      <c r="L448" s="189"/>
      <c r="M448" s="193"/>
      <c r="N448" s="194"/>
      <c r="O448" s="194"/>
      <c r="P448" s="194"/>
      <c r="Q448" s="194"/>
      <c r="R448" s="194"/>
      <c r="S448" s="194"/>
      <c r="T448" s="195"/>
      <c r="AT448" s="190" t="s">
        <v>153</v>
      </c>
      <c r="AU448" s="190" t="s">
        <v>85</v>
      </c>
      <c r="AV448" s="14" t="s">
        <v>83</v>
      </c>
      <c r="AW448" s="14" t="s">
        <v>31</v>
      </c>
      <c r="AX448" s="14" t="s">
        <v>75</v>
      </c>
      <c r="AY448" s="190" t="s">
        <v>144</v>
      </c>
    </row>
    <row r="449" spans="2:65" s="12" customFormat="1">
      <c r="B449" s="172"/>
      <c r="D449" s="173" t="s">
        <v>153</v>
      </c>
      <c r="E449" s="174" t="s">
        <v>1</v>
      </c>
      <c r="F449" s="175" t="s">
        <v>543</v>
      </c>
      <c r="H449" s="176">
        <v>48.15</v>
      </c>
      <c r="I449" s="177"/>
      <c r="L449" s="172"/>
      <c r="M449" s="178"/>
      <c r="N449" s="179"/>
      <c r="O449" s="179"/>
      <c r="P449" s="179"/>
      <c r="Q449" s="179"/>
      <c r="R449" s="179"/>
      <c r="S449" s="179"/>
      <c r="T449" s="180"/>
      <c r="AT449" s="174" t="s">
        <v>153</v>
      </c>
      <c r="AU449" s="174" t="s">
        <v>85</v>
      </c>
      <c r="AV449" s="12" t="s">
        <v>85</v>
      </c>
      <c r="AW449" s="12" t="s">
        <v>31</v>
      </c>
      <c r="AX449" s="12" t="s">
        <v>75</v>
      </c>
      <c r="AY449" s="174" t="s">
        <v>144</v>
      </c>
    </row>
    <row r="450" spans="2:65" s="13" customFormat="1">
      <c r="B450" s="181"/>
      <c r="D450" s="173" t="s">
        <v>153</v>
      </c>
      <c r="E450" s="182" t="s">
        <v>1</v>
      </c>
      <c r="F450" s="183" t="s">
        <v>155</v>
      </c>
      <c r="H450" s="184">
        <v>1549.5300000000002</v>
      </c>
      <c r="I450" s="185"/>
      <c r="L450" s="181"/>
      <c r="M450" s="186"/>
      <c r="N450" s="187"/>
      <c r="O450" s="187"/>
      <c r="P450" s="187"/>
      <c r="Q450" s="187"/>
      <c r="R450" s="187"/>
      <c r="S450" s="187"/>
      <c r="T450" s="188"/>
      <c r="AT450" s="182" t="s">
        <v>153</v>
      </c>
      <c r="AU450" s="182" t="s">
        <v>85</v>
      </c>
      <c r="AV450" s="13" t="s">
        <v>151</v>
      </c>
      <c r="AW450" s="13" t="s">
        <v>31</v>
      </c>
      <c r="AX450" s="13" t="s">
        <v>83</v>
      </c>
      <c r="AY450" s="182" t="s">
        <v>144</v>
      </c>
    </row>
    <row r="451" spans="2:65" s="1" customFormat="1" ht="24" customHeight="1">
      <c r="B451" s="128"/>
      <c r="C451" s="196" t="s">
        <v>544</v>
      </c>
      <c r="D451" s="196" t="s">
        <v>200</v>
      </c>
      <c r="E451" s="197" t="s">
        <v>545</v>
      </c>
      <c r="F451" s="198" t="s">
        <v>546</v>
      </c>
      <c r="G451" s="199" t="s">
        <v>149</v>
      </c>
      <c r="H451" s="200">
        <v>1.704</v>
      </c>
      <c r="I451" s="201"/>
      <c r="J451" s="202">
        <f>ROUND(I451*H451,2)</f>
        <v>0</v>
      </c>
      <c r="K451" s="198" t="s">
        <v>1</v>
      </c>
      <c r="L451" s="203"/>
      <c r="M451" s="204" t="s">
        <v>1</v>
      </c>
      <c r="N451" s="205" t="s">
        <v>40</v>
      </c>
      <c r="O451" s="55"/>
      <c r="P451" s="168">
        <f>O451*H451</f>
        <v>0</v>
      </c>
      <c r="Q451" s="168">
        <v>1</v>
      </c>
      <c r="R451" s="168">
        <f>Q451*H451</f>
        <v>1.704</v>
      </c>
      <c r="S451" s="168">
        <v>0</v>
      </c>
      <c r="T451" s="169">
        <f>S451*H451</f>
        <v>0</v>
      </c>
      <c r="AR451" s="170" t="s">
        <v>337</v>
      </c>
      <c r="AT451" s="170" t="s">
        <v>200</v>
      </c>
      <c r="AU451" s="170" t="s">
        <v>85</v>
      </c>
      <c r="AY451" s="17" t="s">
        <v>144</v>
      </c>
      <c r="BE451" s="171">
        <f>IF(N451="základní",J451,0)</f>
        <v>0</v>
      </c>
      <c r="BF451" s="171">
        <f>IF(N451="snížená",J451,0)</f>
        <v>0</v>
      </c>
      <c r="BG451" s="171">
        <f>IF(N451="zákl. přenesená",J451,0)</f>
        <v>0</v>
      </c>
      <c r="BH451" s="171">
        <f>IF(N451="sníž. přenesená",J451,0)</f>
        <v>0</v>
      </c>
      <c r="BI451" s="171">
        <f>IF(N451="nulová",J451,0)</f>
        <v>0</v>
      </c>
      <c r="BJ451" s="17" t="s">
        <v>83</v>
      </c>
      <c r="BK451" s="171">
        <f>ROUND(I451*H451,2)</f>
        <v>0</v>
      </c>
      <c r="BL451" s="17" t="s">
        <v>256</v>
      </c>
      <c r="BM451" s="170" t="s">
        <v>547</v>
      </c>
    </row>
    <row r="452" spans="2:65" s="12" customFormat="1">
      <c r="B452" s="172"/>
      <c r="D452" s="173" t="s">
        <v>153</v>
      </c>
      <c r="F452" s="175" t="s">
        <v>548</v>
      </c>
      <c r="H452" s="176">
        <v>1.704</v>
      </c>
      <c r="I452" s="177"/>
      <c r="L452" s="172"/>
      <c r="M452" s="178"/>
      <c r="N452" s="179"/>
      <c r="O452" s="179"/>
      <c r="P452" s="179"/>
      <c r="Q452" s="179"/>
      <c r="R452" s="179"/>
      <c r="S452" s="179"/>
      <c r="T452" s="180"/>
      <c r="AT452" s="174" t="s">
        <v>153</v>
      </c>
      <c r="AU452" s="174" t="s">
        <v>85</v>
      </c>
      <c r="AV452" s="12" t="s">
        <v>85</v>
      </c>
      <c r="AW452" s="12" t="s">
        <v>3</v>
      </c>
      <c r="AX452" s="12" t="s">
        <v>83</v>
      </c>
      <c r="AY452" s="174" t="s">
        <v>144</v>
      </c>
    </row>
    <row r="453" spans="2:65" s="1" customFormat="1" ht="24" customHeight="1">
      <c r="B453" s="128"/>
      <c r="C453" s="159" t="s">
        <v>549</v>
      </c>
      <c r="D453" s="159" t="s">
        <v>146</v>
      </c>
      <c r="E453" s="160" t="s">
        <v>550</v>
      </c>
      <c r="F453" s="161" t="s">
        <v>551</v>
      </c>
      <c r="G453" s="162" t="s">
        <v>384</v>
      </c>
      <c r="H453" s="214"/>
      <c r="I453" s="164"/>
      <c r="J453" s="165">
        <f>ROUND(I453*H453,2)</f>
        <v>0</v>
      </c>
      <c r="K453" s="161" t="s">
        <v>150</v>
      </c>
      <c r="L453" s="32"/>
      <c r="M453" s="166" t="s">
        <v>1</v>
      </c>
      <c r="N453" s="167" t="s">
        <v>40</v>
      </c>
      <c r="O453" s="55"/>
      <c r="P453" s="168">
        <f>O453*H453</f>
        <v>0</v>
      </c>
      <c r="Q453" s="168">
        <v>0</v>
      </c>
      <c r="R453" s="168">
        <f>Q453*H453</f>
        <v>0</v>
      </c>
      <c r="S453" s="168">
        <v>0</v>
      </c>
      <c r="T453" s="169">
        <f>S453*H453</f>
        <v>0</v>
      </c>
      <c r="AR453" s="170" t="s">
        <v>256</v>
      </c>
      <c r="AT453" s="170" t="s">
        <v>146</v>
      </c>
      <c r="AU453" s="170" t="s">
        <v>85</v>
      </c>
      <c r="AY453" s="17" t="s">
        <v>144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17" t="s">
        <v>83</v>
      </c>
      <c r="BK453" s="171">
        <f>ROUND(I453*H453,2)</f>
        <v>0</v>
      </c>
      <c r="BL453" s="17" t="s">
        <v>256</v>
      </c>
      <c r="BM453" s="170" t="s">
        <v>552</v>
      </c>
    </row>
    <row r="454" spans="2:65" s="11" customFormat="1" ht="22.9" customHeight="1">
      <c r="B454" s="146"/>
      <c r="D454" s="147" t="s">
        <v>74</v>
      </c>
      <c r="E454" s="157" t="s">
        <v>553</v>
      </c>
      <c r="F454" s="157" t="s">
        <v>554</v>
      </c>
      <c r="I454" s="149"/>
      <c r="J454" s="158">
        <f>BK454</f>
        <v>0</v>
      </c>
      <c r="L454" s="146"/>
      <c r="M454" s="151"/>
      <c r="N454" s="152"/>
      <c r="O454" s="152"/>
      <c r="P454" s="153">
        <f>SUM(P455:P458)</f>
        <v>0</v>
      </c>
      <c r="Q454" s="152"/>
      <c r="R454" s="153">
        <f>SUM(R455:R458)</f>
        <v>0.51999999999999991</v>
      </c>
      <c r="S454" s="152"/>
      <c r="T454" s="154">
        <f>SUM(T455:T458)</f>
        <v>0</v>
      </c>
      <c r="AR454" s="147" t="s">
        <v>85</v>
      </c>
      <c r="AT454" s="155" t="s">
        <v>74</v>
      </c>
      <c r="AU454" s="155" t="s">
        <v>83</v>
      </c>
      <c r="AY454" s="147" t="s">
        <v>144</v>
      </c>
      <c r="BK454" s="156">
        <f>SUM(BK455:BK458)</f>
        <v>0</v>
      </c>
    </row>
    <row r="455" spans="2:65" s="1" customFormat="1" ht="24" customHeight="1">
      <c r="B455" s="128"/>
      <c r="C455" s="159" t="s">
        <v>555</v>
      </c>
      <c r="D455" s="159" t="s">
        <v>146</v>
      </c>
      <c r="E455" s="160" t="s">
        <v>556</v>
      </c>
      <c r="F455" s="161" t="s">
        <v>557</v>
      </c>
      <c r="G455" s="162" t="s">
        <v>188</v>
      </c>
      <c r="H455" s="163">
        <v>2000</v>
      </c>
      <c r="I455" s="164"/>
      <c r="J455" s="165">
        <f>ROUND(I455*H455,2)</f>
        <v>0</v>
      </c>
      <c r="K455" s="161" t="s">
        <v>150</v>
      </c>
      <c r="L455" s="32"/>
      <c r="M455" s="166" t="s">
        <v>1</v>
      </c>
      <c r="N455" s="167" t="s">
        <v>40</v>
      </c>
      <c r="O455" s="55"/>
      <c r="P455" s="168">
        <f>O455*H455</f>
        <v>0</v>
      </c>
      <c r="Q455" s="168">
        <v>2.5999999999999998E-4</v>
      </c>
      <c r="R455" s="168">
        <f>Q455*H455</f>
        <v>0.51999999999999991</v>
      </c>
      <c r="S455" s="168">
        <v>0</v>
      </c>
      <c r="T455" s="169">
        <f>S455*H455</f>
        <v>0</v>
      </c>
      <c r="AR455" s="170" t="s">
        <v>256</v>
      </c>
      <c r="AT455" s="170" t="s">
        <v>146</v>
      </c>
      <c r="AU455" s="170" t="s">
        <v>85</v>
      </c>
      <c r="AY455" s="17" t="s">
        <v>144</v>
      </c>
      <c r="BE455" s="171">
        <f>IF(N455="základní",J455,0)</f>
        <v>0</v>
      </c>
      <c r="BF455" s="171">
        <f>IF(N455="snížená",J455,0)</f>
        <v>0</v>
      </c>
      <c r="BG455" s="171">
        <f>IF(N455="zákl. přenesená",J455,0)</f>
        <v>0</v>
      </c>
      <c r="BH455" s="171">
        <f>IF(N455="sníž. přenesená",J455,0)</f>
        <v>0</v>
      </c>
      <c r="BI455" s="171">
        <f>IF(N455="nulová",J455,0)</f>
        <v>0</v>
      </c>
      <c r="BJ455" s="17" t="s">
        <v>83</v>
      </c>
      <c r="BK455" s="171">
        <f>ROUND(I455*H455,2)</f>
        <v>0</v>
      </c>
      <c r="BL455" s="17" t="s">
        <v>256</v>
      </c>
      <c r="BM455" s="170" t="s">
        <v>558</v>
      </c>
    </row>
    <row r="456" spans="2:65" s="14" customFormat="1">
      <c r="B456" s="189"/>
      <c r="D456" s="173" t="s">
        <v>153</v>
      </c>
      <c r="E456" s="190" t="s">
        <v>1</v>
      </c>
      <c r="F456" s="191" t="s">
        <v>349</v>
      </c>
      <c r="H456" s="190" t="s">
        <v>1</v>
      </c>
      <c r="I456" s="192"/>
      <c r="L456" s="189"/>
      <c r="M456" s="193"/>
      <c r="N456" s="194"/>
      <c r="O456" s="194"/>
      <c r="P456" s="194"/>
      <c r="Q456" s="194"/>
      <c r="R456" s="194"/>
      <c r="S456" s="194"/>
      <c r="T456" s="195"/>
      <c r="AT456" s="190" t="s">
        <v>153</v>
      </c>
      <c r="AU456" s="190" t="s">
        <v>85</v>
      </c>
      <c r="AV456" s="14" t="s">
        <v>83</v>
      </c>
      <c r="AW456" s="14" t="s">
        <v>31</v>
      </c>
      <c r="AX456" s="14" t="s">
        <v>75</v>
      </c>
      <c r="AY456" s="190" t="s">
        <v>144</v>
      </c>
    </row>
    <row r="457" spans="2:65" s="12" customFormat="1">
      <c r="B457" s="172"/>
      <c r="D457" s="173" t="s">
        <v>153</v>
      </c>
      <c r="E457" s="174" t="s">
        <v>1</v>
      </c>
      <c r="F457" s="175" t="s">
        <v>559</v>
      </c>
      <c r="H457" s="176">
        <v>2000</v>
      </c>
      <c r="I457" s="177"/>
      <c r="L457" s="172"/>
      <c r="M457" s="178"/>
      <c r="N457" s="179"/>
      <c r="O457" s="179"/>
      <c r="P457" s="179"/>
      <c r="Q457" s="179"/>
      <c r="R457" s="179"/>
      <c r="S457" s="179"/>
      <c r="T457" s="180"/>
      <c r="AT457" s="174" t="s">
        <v>153</v>
      </c>
      <c r="AU457" s="174" t="s">
        <v>85</v>
      </c>
      <c r="AV457" s="12" t="s">
        <v>85</v>
      </c>
      <c r="AW457" s="12" t="s">
        <v>31</v>
      </c>
      <c r="AX457" s="12" t="s">
        <v>75</v>
      </c>
      <c r="AY457" s="174" t="s">
        <v>144</v>
      </c>
    </row>
    <row r="458" spans="2:65" s="13" customFormat="1">
      <c r="B458" s="181"/>
      <c r="D458" s="173" t="s">
        <v>153</v>
      </c>
      <c r="E458" s="182" t="s">
        <v>1</v>
      </c>
      <c r="F458" s="183" t="s">
        <v>155</v>
      </c>
      <c r="H458" s="184">
        <v>2000</v>
      </c>
      <c r="I458" s="185"/>
      <c r="L458" s="181"/>
      <c r="M458" s="186"/>
      <c r="N458" s="187"/>
      <c r="O458" s="187"/>
      <c r="P458" s="187"/>
      <c r="Q458" s="187"/>
      <c r="R458" s="187"/>
      <c r="S458" s="187"/>
      <c r="T458" s="188"/>
      <c r="AT458" s="182" t="s">
        <v>153</v>
      </c>
      <c r="AU458" s="182" t="s">
        <v>85</v>
      </c>
      <c r="AV458" s="13" t="s">
        <v>151</v>
      </c>
      <c r="AW458" s="13" t="s">
        <v>31</v>
      </c>
      <c r="AX458" s="13" t="s">
        <v>83</v>
      </c>
      <c r="AY458" s="182" t="s">
        <v>144</v>
      </c>
    </row>
    <row r="459" spans="2:65" s="11" customFormat="1" ht="22.9" customHeight="1">
      <c r="B459" s="146"/>
      <c r="D459" s="147" t="s">
        <v>74</v>
      </c>
      <c r="E459" s="157" t="s">
        <v>560</v>
      </c>
      <c r="F459" s="157" t="s">
        <v>561</v>
      </c>
      <c r="I459" s="149"/>
      <c r="J459" s="158">
        <f>BK459</f>
        <v>0</v>
      </c>
      <c r="L459" s="146"/>
      <c r="M459" s="151"/>
      <c r="N459" s="152"/>
      <c r="O459" s="152"/>
      <c r="P459" s="153">
        <f>SUM(P460:P467)</f>
        <v>0</v>
      </c>
      <c r="Q459" s="152"/>
      <c r="R459" s="153">
        <f>SUM(R460:R467)</f>
        <v>9.4399999999999996E-4</v>
      </c>
      <c r="S459" s="152"/>
      <c r="T459" s="154">
        <f>SUM(T460:T467)</f>
        <v>0</v>
      </c>
      <c r="AR459" s="147" t="s">
        <v>85</v>
      </c>
      <c r="AT459" s="155" t="s">
        <v>74</v>
      </c>
      <c r="AU459" s="155" t="s">
        <v>83</v>
      </c>
      <c r="AY459" s="147" t="s">
        <v>144</v>
      </c>
      <c r="BK459" s="156">
        <f>SUM(BK460:BK467)</f>
        <v>0</v>
      </c>
    </row>
    <row r="460" spans="2:65" s="1" customFormat="1" ht="16.5" customHeight="1">
      <c r="B460" s="128"/>
      <c r="C460" s="159" t="s">
        <v>562</v>
      </c>
      <c r="D460" s="159" t="s">
        <v>146</v>
      </c>
      <c r="E460" s="160" t="s">
        <v>563</v>
      </c>
      <c r="F460" s="161" t="s">
        <v>564</v>
      </c>
      <c r="G460" s="162" t="s">
        <v>188</v>
      </c>
      <c r="H460" s="163">
        <v>9.1649999999999991</v>
      </c>
      <c r="I460" s="164"/>
      <c r="J460" s="165">
        <f>ROUND(I460*H460,2)</f>
        <v>0</v>
      </c>
      <c r="K460" s="161" t="s">
        <v>150</v>
      </c>
      <c r="L460" s="32"/>
      <c r="M460" s="166" t="s">
        <v>1</v>
      </c>
      <c r="N460" s="167" t="s">
        <v>40</v>
      </c>
      <c r="O460" s="55"/>
      <c r="P460" s="168">
        <f>O460*H460</f>
        <v>0</v>
      </c>
      <c r="Q460" s="168">
        <v>0</v>
      </c>
      <c r="R460" s="168">
        <f>Q460*H460</f>
        <v>0</v>
      </c>
      <c r="S460" s="168">
        <v>0</v>
      </c>
      <c r="T460" s="169">
        <f>S460*H460</f>
        <v>0</v>
      </c>
      <c r="AR460" s="170" t="s">
        <v>256</v>
      </c>
      <c r="AT460" s="170" t="s">
        <v>146</v>
      </c>
      <c r="AU460" s="170" t="s">
        <v>85</v>
      </c>
      <c r="AY460" s="17" t="s">
        <v>144</v>
      </c>
      <c r="BE460" s="171">
        <f>IF(N460="základní",J460,0)</f>
        <v>0</v>
      </c>
      <c r="BF460" s="171">
        <f>IF(N460="snížená",J460,0)</f>
        <v>0</v>
      </c>
      <c r="BG460" s="171">
        <f>IF(N460="zákl. přenesená",J460,0)</f>
        <v>0</v>
      </c>
      <c r="BH460" s="171">
        <f>IF(N460="sníž. přenesená",J460,0)</f>
        <v>0</v>
      </c>
      <c r="BI460" s="171">
        <f>IF(N460="nulová",J460,0)</f>
        <v>0</v>
      </c>
      <c r="BJ460" s="17" t="s">
        <v>83</v>
      </c>
      <c r="BK460" s="171">
        <f>ROUND(I460*H460,2)</f>
        <v>0</v>
      </c>
      <c r="BL460" s="17" t="s">
        <v>256</v>
      </c>
      <c r="BM460" s="170" t="s">
        <v>565</v>
      </c>
    </row>
    <row r="461" spans="2:65" s="14" customFormat="1">
      <c r="B461" s="189"/>
      <c r="D461" s="173" t="s">
        <v>153</v>
      </c>
      <c r="E461" s="190" t="s">
        <v>1</v>
      </c>
      <c r="F461" s="191" t="s">
        <v>566</v>
      </c>
      <c r="H461" s="190" t="s">
        <v>1</v>
      </c>
      <c r="I461" s="192"/>
      <c r="L461" s="189"/>
      <c r="M461" s="193"/>
      <c r="N461" s="194"/>
      <c r="O461" s="194"/>
      <c r="P461" s="194"/>
      <c r="Q461" s="194"/>
      <c r="R461" s="194"/>
      <c r="S461" s="194"/>
      <c r="T461" s="195"/>
      <c r="AT461" s="190" t="s">
        <v>153</v>
      </c>
      <c r="AU461" s="190" t="s">
        <v>85</v>
      </c>
      <c r="AV461" s="14" t="s">
        <v>83</v>
      </c>
      <c r="AW461" s="14" t="s">
        <v>31</v>
      </c>
      <c r="AX461" s="14" t="s">
        <v>75</v>
      </c>
      <c r="AY461" s="190" t="s">
        <v>144</v>
      </c>
    </row>
    <row r="462" spans="2:65" s="12" customFormat="1">
      <c r="B462" s="172"/>
      <c r="D462" s="173" t="s">
        <v>153</v>
      </c>
      <c r="E462" s="174" t="s">
        <v>1</v>
      </c>
      <c r="F462" s="175" t="s">
        <v>567</v>
      </c>
      <c r="H462" s="176">
        <v>4.9349999999999996</v>
      </c>
      <c r="I462" s="177"/>
      <c r="L462" s="172"/>
      <c r="M462" s="178"/>
      <c r="N462" s="179"/>
      <c r="O462" s="179"/>
      <c r="P462" s="179"/>
      <c r="Q462" s="179"/>
      <c r="R462" s="179"/>
      <c r="S462" s="179"/>
      <c r="T462" s="180"/>
      <c r="AT462" s="174" t="s">
        <v>153</v>
      </c>
      <c r="AU462" s="174" t="s">
        <v>85</v>
      </c>
      <c r="AV462" s="12" t="s">
        <v>85</v>
      </c>
      <c r="AW462" s="12" t="s">
        <v>31</v>
      </c>
      <c r="AX462" s="12" t="s">
        <v>75</v>
      </c>
      <c r="AY462" s="174" t="s">
        <v>144</v>
      </c>
    </row>
    <row r="463" spans="2:65" s="12" customFormat="1">
      <c r="B463" s="172"/>
      <c r="D463" s="173" t="s">
        <v>153</v>
      </c>
      <c r="E463" s="174" t="s">
        <v>1</v>
      </c>
      <c r="F463" s="175" t="s">
        <v>568</v>
      </c>
      <c r="H463" s="176">
        <v>4.2300000000000004</v>
      </c>
      <c r="I463" s="177"/>
      <c r="L463" s="172"/>
      <c r="M463" s="178"/>
      <c r="N463" s="179"/>
      <c r="O463" s="179"/>
      <c r="P463" s="179"/>
      <c r="Q463" s="179"/>
      <c r="R463" s="179"/>
      <c r="S463" s="179"/>
      <c r="T463" s="180"/>
      <c r="AT463" s="174" t="s">
        <v>153</v>
      </c>
      <c r="AU463" s="174" t="s">
        <v>85</v>
      </c>
      <c r="AV463" s="12" t="s">
        <v>85</v>
      </c>
      <c r="AW463" s="12" t="s">
        <v>31</v>
      </c>
      <c r="AX463" s="12" t="s">
        <v>75</v>
      </c>
      <c r="AY463" s="174" t="s">
        <v>144</v>
      </c>
    </row>
    <row r="464" spans="2:65" s="13" customFormat="1">
      <c r="B464" s="181"/>
      <c r="D464" s="173" t="s">
        <v>153</v>
      </c>
      <c r="E464" s="182" t="s">
        <v>1</v>
      </c>
      <c r="F464" s="183" t="s">
        <v>155</v>
      </c>
      <c r="H464" s="184">
        <v>9.1649999999999991</v>
      </c>
      <c r="I464" s="185"/>
      <c r="L464" s="181"/>
      <c r="M464" s="186"/>
      <c r="N464" s="187"/>
      <c r="O464" s="187"/>
      <c r="P464" s="187"/>
      <c r="Q464" s="187"/>
      <c r="R464" s="187"/>
      <c r="S464" s="187"/>
      <c r="T464" s="188"/>
      <c r="AT464" s="182" t="s">
        <v>153</v>
      </c>
      <c r="AU464" s="182" t="s">
        <v>85</v>
      </c>
      <c r="AV464" s="13" t="s">
        <v>151</v>
      </c>
      <c r="AW464" s="13" t="s">
        <v>31</v>
      </c>
      <c r="AX464" s="13" t="s">
        <v>83</v>
      </c>
      <c r="AY464" s="182" t="s">
        <v>144</v>
      </c>
    </row>
    <row r="465" spans="2:65" s="1" customFormat="1" ht="16.5" customHeight="1">
      <c r="B465" s="128"/>
      <c r="C465" s="196" t="s">
        <v>569</v>
      </c>
      <c r="D465" s="196" t="s">
        <v>200</v>
      </c>
      <c r="E465" s="197" t="s">
        <v>570</v>
      </c>
      <c r="F465" s="198" t="s">
        <v>571</v>
      </c>
      <c r="G465" s="199" t="s">
        <v>188</v>
      </c>
      <c r="H465" s="200">
        <v>9.44</v>
      </c>
      <c r="I465" s="201"/>
      <c r="J465" s="202">
        <f>ROUND(I465*H465,2)</f>
        <v>0</v>
      </c>
      <c r="K465" s="198" t="s">
        <v>150</v>
      </c>
      <c r="L465" s="203"/>
      <c r="M465" s="204" t="s">
        <v>1</v>
      </c>
      <c r="N465" s="205" t="s">
        <v>40</v>
      </c>
      <c r="O465" s="55"/>
      <c r="P465" s="168">
        <f>O465*H465</f>
        <v>0</v>
      </c>
      <c r="Q465" s="168">
        <v>1E-4</v>
      </c>
      <c r="R465" s="168">
        <f>Q465*H465</f>
        <v>9.4399999999999996E-4</v>
      </c>
      <c r="S465" s="168">
        <v>0</v>
      </c>
      <c r="T465" s="169">
        <f>S465*H465</f>
        <v>0</v>
      </c>
      <c r="AR465" s="170" t="s">
        <v>337</v>
      </c>
      <c r="AT465" s="170" t="s">
        <v>200</v>
      </c>
      <c r="AU465" s="170" t="s">
        <v>85</v>
      </c>
      <c r="AY465" s="17" t="s">
        <v>144</v>
      </c>
      <c r="BE465" s="171">
        <f>IF(N465="základní",J465,0)</f>
        <v>0</v>
      </c>
      <c r="BF465" s="171">
        <f>IF(N465="snížená",J465,0)</f>
        <v>0</v>
      </c>
      <c r="BG465" s="171">
        <f>IF(N465="zákl. přenesená",J465,0)</f>
        <v>0</v>
      </c>
      <c r="BH465" s="171">
        <f>IF(N465="sníž. přenesená",J465,0)</f>
        <v>0</v>
      </c>
      <c r="BI465" s="171">
        <f>IF(N465="nulová",J465,0)</f>
        <v>0</v>
      </c>
      <c r="BJ465" s="17" t="s">
        <v>83</v>
      </c>
      <c r="BK465" s="171">
        <f>ROUND(I465*H465,2)</f>
        <v>0</v>
      </c>
      <c r="BL465" s="17" t="s">
        <v>256</v>
      </c>
      <c r="BM465" s="170" t="s">
        <v>572</v>
      </c>
    </row>
    <row r="466" spans="2:65" s="12" customFormat="1">
      <c r="B466" s="172"/>
      <c r="D466" s="173" t="s">
        <v>153</v>
      </c>
      <c r="F466" s="175" t="s">
        <v>573</v>
      </c>
      <c r="H466" s="176">
        <v>9.44</v>
      </c>
      <c r="I466" s="177"/>
      <c r="L466" s="172"/>
      <c r="M466" s="178"/>
      <c r="N466" s="179"/>
      <c r="O466" s="179"/>
      <c r="P466" s="179"/>
      <c r="Q466" s="179"/>
      <c r="R466" s="179"/>
      <c r="S466" s="179"/>
      <c r="T466" s="180"/>
      <c r="AT466" s="174" t="s">
        <v>153</v>
      </c>
      <c r="AU466" s="174" t="s">
        <v>85</v>
      </c>
      <c r="AV466" s="12" t="s">
        <v>85</v>
      </c>
      <c r="AW466" s="12" t="s">
        <v>3</v>
      </c>
      <c r="AX466" s="12" t="s">
        <v>83</v>
      </c>
      <c r="AY466" s="174" t="s">
        <v>144</v>
      </c>
    </row>
    <row r="467" spans="2:65" s="1" customFormat="1" ht="24" customHeight="1">
      <c r="B467" s="128"/>
      <c r="C467" s="159" t="s">
        <v>574</v>
      </c>
      <c r="D467" s="159" t="s">
        <v>146</v>
      </c>
      <c r="E467" s="160" t="s">
        <v>575</v>
      </c>
      <c r="F467" s="161" t="s">
        <v>576</v>
      </c>
      <c r="G467" s="162" t="s">
        <v>384</v>
      </c>
      <c r="H467" s="214"/>
      <c r="I467" s="164"/>
      <c r="J467" s="165">
        <f>ROUND(I467*H467,2)</f>
        <v>0</v>
      </c>
      <c r="K467" s="161" t="s">
        <v>150</v>
      </c>
      <c r="L467" s="32"/>
      <c r="M467" s="166" t="s">
        <v>1</v>
      </c>
      <c r="N467" s="167" t="s">
        <v>40</v>
      </c>
      <c r="O467" s="55"/>
      <c r="P467" s="168">
        <f>O467*H467</f>
        <v>0</v>
      </c>
      <c r="Q467" s="168">
        <v>0</v>
      </c>
      <c r="R467" s="168">
        <f>Q467*H467</f>
        <v>0</v>
      </c>
      <c r="S467" s="168">
        <v>0</v>
      </c>
      <c r="T467" s="169">
        <f>S467*H467</f>
        <v>0</v>
      </c>
      <c r="AR467" s="170" t="s">
        <v>256</v>
      </c>
      <c r="AT467" s="170" t="s">
        <v>146</v>
      </c>
      <c r="AU467" s="170" t="s">
        <v>85</v>
      </c>
      <c r="AY467" s="17" t="s">
        <v>144</v>
      </c>
      <c r="BE467" s="171">
        <f>IF(N467="základní",J467,0)</f>
        <v>0</v>
      </c>
      <c r="BF467" s="171">
        <f>IF(N467="snížená",J467,0)</f>
        <v>0</v>
      </c>
      <c r="BG467" s="171">
        <f>IF(N467="zákl. přenesená",J467,0)</f>
        <v>0</v>
      </c>
      <c r="BH467" s="171">
        <f>IF(N467="sníž. přenesená",J467,0)</f>
        <v>0</v>
      </c>
      <c r="BI467" s="171">
        <f>IF(N467="nulová",J467,0)</f>
        <v>0</v>
      </c>
      <c r="BJ467" s="17" t="s">
        <v>83</v>
      </c>
      <c r="BK467" s="171">
        <f>ROUND(I467*H467,2)</f>
        <v>0</v>
      </c>
      <c r="BL467" s="17" t="s">
        <v>256</v>
      </c>
      <c r="BM467" s="170" t="s">
        <v>577</v>
      </c>
    </row>
    <row r="468" spans="2:65" s="11" customFormat="1" ht="25.9" customHeight="1">
      <c r="B468" s="146"/>
      <c r="D468" s="147" t="s">
        <v>74</v>
      </c>
      <c r="E468" s="148" t="s">
        <v>200</v>
      </c>
      <c r="F468" s="148" t="s">
        <v>578</v>
      </c>
      <c r="I468" s="149"/>
      <c r="J468" s="150">
        <f>BK468</f>
        <v>0</v>
      </c>
      <c r="L468" s="146"/>
      <c r="M468" s="151"/>
      <c r="N468" s="152"/>
      <c r="O468" s="152"/>
      <c r="P468" s="153">
        <f>P469+P471+P473</f>
        <v>0</v>
      </c>
      <c r="Q468" s="152"/>
      <c r="R468" s="153">
        <f>R469+R471+R473</f>
        <v>0</v>
      </c>
      <c r="S468" s="152"/>
      <c r="T468" s="154">
        <f>T469+T471+T473</f>
        <v>0</v>
      </c>
      <c r="AR468" s="147" t="s">
        <v>165</v>
      </c>
      <c r="AT468" s="155" t="s">
        <v>74</v>
      </c>
      <c r="AU468" s="155" t="s">
        <v>75</v>
      </c>
      <c r="AY468" s="147" t="s">
        <v>144</v>
      </c>
      <c r="BK468" s="156">
        <f>BK469+BK471+BK473</f>
        <v>0</v>
      </c>
    </row>
    <row r="469" spans="2:65" s="11" customFormat="1" ht="22.9" customHeight="1">
      <c r="B469" s="146"/>
      <c r="D469" s="147" t="s">
        <v>74</v>
      </c>
      <c r="E469" s="157" t="s">
        <v>579</v>
      </c>
      <c r="F469" s="157" t="s">
        <v>580</v>
      </c>
      <c r="I469" s="149"/>
      <c r="J469" s="158">
        <f>BK469</f>
        <v>0</v>
      </c>
      <c r="L469" s="146"/>
      <c r="M469" s="151"/>
      <c r="N469" s="152"/>
      <c r="O469" s="152"/>
      <c r="P469" s="153">
        <f>P470</f>
        <v>0</v>
      </c>
      <c r="Q469" s="152"/>
      <c r="R469" s="153">
        <f>R470</f>
        <v>0</v>
      </c>
      <c r="S469" s="152"/>
      <c r="T469" s="154">
        <f>T470</f>
        <v>0</v>
      </c>
      <c r="AR469" s="147" t="s">
        <v>165</v>
      </c>
      <c r="AT469" s="155" t="s">
        <v>74</v>
      </c>
      <c r="AU469" s="155" t="s">
        <v>83</v>
      </c>
      <c r="AY469" s="147" t="s">
        <v>144</v>
      </c>
      <c r="BK469" s="156">
        <f>BK470</f>
        <v>0</v>
      </c>
    </row>
    <row r="470" spans="2:65" s="1" customFormat="1" ht="16.5" customHeight="1">
      <c r="B470" s="128"/>
      <c r="C470" s="159" t="s">
        <v>581</v>
      </c>
      <c r="D470" s="159" t="s">
        <v>146</v>
      </c>
      <c r="E470" s="160" t="s">
        <v>582</v>
      </c>
      <c r="F470" s="161" t="s">
        <v>583</v>
      </c>
      <c r="G470" s="162" t="s">
        <v>280</v>
      </c>
      <c r="H470" s="163">
        <v>1</v>
      </c>
      <c r="I470" s="164"/>
      <c r="J470" s="165">
        <f>ROUND(I470*H470,2)</f>
        <v>0</v>
      </c>
      <c r="K470" s="161" t="s">
        <v>1</v>
      </c>
      <c r="L470" s="32"/>
      <c r="M470" s="166" t="s">
        <v>1</v>
      </c>
      <c r="N470" s="167" t="s">
        <v>40</v>
      </c>
      <c r="O470" s="55"/>
      <c r="P470" s="168">
        <f>O470*H470</f>
        <v>0</v>
      </c>
      <c r="Q470" s="168">
        <v>0</v>
      </c>
      <c r="R470" s="168">
        <f>Q470*H470</f>
        <v>0</v>
      </c>
      <c r="S470" s="168">
        <v>0</v>
      </c>
      <c r="T470" s="169">
        <f>S470*H470</f>
        <v>0</v>
      </c>
      <c r="AR470" s="170" t="s">
        <v>519</v>
      </c>
      <c r="AT470" s="170" t="s">
        <v>146</v>
      </c>
      <c r="AU470" s="170" t="s">
        <v>85</v>
      </c>
      <c r="AY470" s="17" t="s">
        <v>144</v>
      </c>
      <c r="BE470" s="171">
        <f>IF(N470="základní",J470,0)</f>
        <v>0</v>
      </c>
      <c r="BF470" s="171">
        <f>IF(N470="snížená",J470,0)</f>
        <v>0</v>
      </c>
      <c r="BG470" s="171">
        <f>IF(N470="zákl. přenesená",J470,0)</f>
        <v>0</v>
      </c>
      <c r="BH470" s="171">
        <f>IF(N470="sníž. přenesená",J470,0)</f>
        <v>0</v>
      </c>
      <c r="BI470" s="171">
        <f>IF(N470="nulová",J470,0)</f>
        <v>0</v>
      </c>
      <c r="BJ470" s="17" t="s">
        <v>83</v>
      </c>
      <c r="BK470" s="171">
        <f>ROUND(I470*H470,2)</f>
        <v>0</v>
      </c>
      <c r="BL470" s="17" t="s">
        <v>519</v>
      </c>
      <c r="BM470" s="170" t="s">
        <v>584</v>
      </c>
    </row>
    <row r="471" spans="2:65" s="11" customFormat="1" ht="22.9" customHeight="1">
      <c r="B471" s="146"/>
      <c r="D471" s="147" t="s">
        <v>74</v>
      </c>
      <c r="E471" s="157" t="s">
        <v>585</v>
      </c>
      <c r="F471" s="157" t="s">
        <v>586</v>
      </c>
      <c r="I471" s="149"/>
      <c r="J471" s="158">
        <f>BK471</f>
        <v>0</v>
      </c>
      <c r="L471" s="146"/>
      <c r="M471" s="151"/>
      <c r="N471" s="152"/>
      <c r="O471" s="152"/>
      <c r="P471" s="153">
        <f>P472</f>
        <v>0</v>
      </c>
      <c r="Q471" s="152"/>
      <c r="R471" s="153">
        <f>R472</f>
        <v>0</v>
      </c>
      <c r="S471" s="152"/>
      <c r="T471" s="154">
        <f>T472</f>
        <v>0</v>
      </c>
      <c r="AR471" s="147" t="s">
        <v>165</v>
      </c>
      <c r="AT471" s="155" t="s">
        <v>74</v>
      </c>
      <c r="AU471" s="155" t="s">
        <v>83</v>
      </c>
      <c r="AY471" s="147" t="s">
        <v>144</v>
      </c>
      <c r="BK471" s="156">
        <f>BK472</f>
        <v>0</v>
      </c>
    </row>
    <row r="472" spans="2:65" s="1" customFormat="1" ht="16.5" customHeight="1">
      <c r="B472" s="128"/>
      <c r="C472" s="159" t="s">
        <v>587</v>
      </c>
      <c r="D472" s="159" t="s">
        <v>146</v>
      </c>
      <c r="E472" s="160" t="s">
        <v>588</v>
      </c>
      <c r="F472" s="161" t="s">
        <v>589</v>
      </c>
      <c r="G472" s="162" t="s">
        <v>280</v>
      </c>
      <c r="H472" s="163">
        <v>1</v>
      </c>
      <c r="I472" s="164"/>
      <c r="J472" s="165">
        <f>ROUND(I472*H472,2)</f>
        <v>0</v>
      </c>
      <c r="K472" s="161" t="s">
        <v>1</v>
      </c>
      <c r="L472" s="32"/>
      <c r="M472" s="166" t="s">
        <v>1</v>
      </c>
      <c r="N472" s="167" t="s">
        <v>40</v>
      </c>
      <c r="O472" s="55"/>
      <c r="P472" s="168">
        <f>O472*H472</f>
        <v>0</v>
      </c>
      <c r="Q472" s="168">
        <v>0</v>
      </c>
      <c r="R472" s="168">
        <f>Q472*H472</f>
        <v>0</v>
      </c>
      <c r="S472" s="168">
        <v>0</v>
      </c>
      <c r="T472" s="169">
        <f>S472*H472</f>
        <v>0</v>
      </c>
      <c r="AR472" s="170" t="s">
        <v>519</v>
      </c>
      <c r="AT472" s="170" t="s">
        <v>146</v>
      </c>
      <c r="AU472" s="170" t="s">
        <v>85</v>
      </c>
      <c r="AY472" s="17" t="s">
        <v>144</v>
      </c>
      <c r="BE472" s="171">
        <f>IF(N472="základní",J472,0)</f>
        <v>0</v>
      </c>
      <c r="BF472" s="171">
        <f>IF(N472="snížená",J472,0)</f>
        <v>0</v>
      </c>
      <c r="BG472" s="171">
        <f>IF(N472="zákl. přenesená",J472,0)</f>
        <v>0</v>
      </c>
      <c r="BH472" s="171">
        <f>IF(N472="sníž. přenesená",J472,0)</f>
        <v>0</v>
      </c>
      <c r="BI472" s="171">
        <f>IF(N472="nulová",J472,0)</f>
        <v>0</v>
      </c>
      <c r="BJ472" s="17" t="s">
        <v>83</v>
      </c>
      <c r="BK472" s="171">
        <f>ROUND(I472*H472,2)</f>
        <v>0</v>
      </c>
      <c r="BL472" s="17" t="s">
        <v>519</v>
      </c>
      <c r="BM472" s="170" t="s">
        <v>590</v>
      </c>
    </row>
    <row r="473" spans="2:65" s="11" customFormat="1" ht="22.9" customHeight="1">
      <c r="B473" s="146"/>
      <c r="D473" s="147" t="s">
        <v>74</v>
      </c>
      <c r="E473" s="157" t="s">
        <v>591</v>
      </c>
      <c r="F473" s="157" t="s">
        <v>592</v>
      </c>
      <c r="I473" s="149"/>
      <c r="J473" s="158">
        <f>BK473</f>
        <v>0</v>
      </c>
      <c r="L473" s="146"/>
      <c r="M473" s="151"/>
      <c r="N473" s="152"/>
      <c r="O473" s="152"/>
      <c r="P473" s="153">
        <f>SUM(P474:P475)</f>
        <v>0</v>
      </c>
      <c r="Q473" s="152"/>
      <c r="R473" s="153">
        <f>SUM(R474:R475)</f>
        <v>0</v>
      </c>
      <c r="S473" s="152"/>
      <c r="T473" s="154">
        <f>SUM(T474:T475)</f>
        <v>0</v>
      </c>
      <c r="AR473" s="147" t="s">
        <v>165</v>
      </c>
      <c r="AT473" s="155" t="s">
        <v>74</v>
      </c>
      <c r="AU473" s="155" t="s">
        <v>83</v>
      </c>
      <c r="AY473" s="147" t="s">
        <v>144</v>
      </c>
      <c r="BK473" s="156">
        <f>SUM(BK474:BK475)</f>
        <v>0</v>
      </c>
    </row>
    <row r="474" spans="2:65" s="1" customFormat="1" ht="16.5" customHeight="1">
      <c r="B474" s="128"/>
      <c r="C474" s="159" t="s">
        <v>593</v>
      </c>
      <c r="D474" s="159" t="s">
        <v>146</v>
      </c>
      <c r="E474" s="160" t="s">
        <v>594</v>
      </c>
      <c r="F474" s="161" t="s">
        <v>595</v>
      </c>
      <c r="G474" s="162" t="s">
        <v>280</v>
      </c>
      <c r="H474" s="163">
        <v>1</v>
      </c>
      <c r="I474" s="164"/>
      <c r="J474" s="165">
        <f>ROUND(I474*H474,2)</f>
        <v>0</v>
      </c>
      <c r="K474" s="161" t="s">
        <v>1</v>
      </c>
      <c r="L474" s="32"/>
      <c r="M474" s="166" t="s">
        <v>1</v>
      </c>
      <c r="N474" s="167" t="s">
        <v>40</v>
      </c>
      <c r="O474" s="55"/>
      <c r="P474" s="168">
        <f>O474*H474</f>
        <v>0</v>
      </c>
      <c r="Q474" s="168">
        <v>0</v>
      </c>
      <c r="R474" s="168">
        <f>Q474*H474</f>
        <v>0</v>
      </c>
      <c r="S474" s="168">
        <v>0</v>
      </c>
      <c r="T474" s="169">
        <f>S474*H474</f>
        <v>0</v>
      </c>
      <c r="AR474" s="170" t="s">
        <v>519</v>
      </c>
      <c r="AT474" s="170" t="s">
        <v>146</v>
      </c>
      <c r="AU474" s="170" t="s">
        <v>85</v>
      </c>
      <c r="AY474" s="17" t="s">
        <v>144</v>
      </c>
      <c r="BE474" s="171">
        <f>IF(N474="základní",J474,0)</f>
        <v>0</v>
      </c>
      <c r="BF474" s="171">
        <f>IF(N474="snížená",J474,0)</f>
        <v>0</v>
      </c>
      <c r="BG474" s="171">
        <f>IF(N474="zákl. přenesená",J474,0)</f>
        <v>0</v>
      </c>
      <c r="BH474" s="171">
        <f>IF(N474="sníž. přenesená",J474,0)</f>
        <v>0</v>
      </c>
      <c r="BI474" s="171">
        <f>IF(N474="nulová",J474,0)</f>
        <v>0</v>
      </c>
      <c r="BJ474" s="17" t="s">
        <v>83</v>
      </c>
      <c r="BK474" s="171">
        <f>ROUND(I474*H474,2)</f>
        <v>0</v>
      </c>
      <c r="BL474" s="17" t="s">
        <v>519</v>
      </c>
      <c r="BM474" s="170" t="s">
        <v>596</v>
      </c>
    </row>
    <row r="475" spans="2:65" s="1" customFormat="1" ht="16.5" customHeight="1">
      <c r="B475" s="128"/>
      <c r="C475" s="159" t="s">
        <v>597</v>
      </c>
      <c r="D475" s="159" t="s">
        <v>146</v>
      </c>
      <c r="E475" s="160" t="s">
        <v>598</v>
      </c>
      <c r="F475" s="161" t="s">
        <v>599</v>
      </c>
      <c r="G475" s="162" t="s">
        <v>280</v>
      </c>
      <c r="H475" s="163">
        <v>1</v>
      </c>
      <c r="I475" s="164"/>
      <c r="J475" s="165">
        <f>ROUND(I475*H475,2)</f>
        <v>0</v>
      </c>
      <c r="K475" s="161" t="s">
        <v>1</v>
      </c>
      <c r="L475" s="32"/>
      <c r="M475" s="166" t="s">
        <v>1</v>
      </c>
      <c r="N475" s="167" t="s">
        <v>40</v>
      </c>
      <c r="O475" s="55"/>
      <c r="P475" s="168">
        <f>O475*H475</f>
        <v>0</v>
      </c>
      <c r="Q475" s="168">
        <v>0</v>
      </c>
      <c r="R475" s="168">
        <f>Q475*H475</f>
        <v>0</v>
      </c>
      <c r="S475" s="168">
        <v>0</v>
      </c>
      <c r="T475" s="169">
        <f>S475*H475</f>
        <v>0</v>
      </c>
      <c r="AR475" s="170" t="s">
        <v>519</v>
      </c>
      <c r="AT475" s="170" t="s">
        <v>146</v>
      </c>
      <c r="AU475" s="170" t="s">
        <v>85</v>
      </c>
      <c r="AY475" s="17" t="s">
        <v>144</v>
      </c>
      <c r="BE475" s="171">
        <f>IF(N475="základní",J475,0)</f>
        <v>0</v>
      </c>
      <c r="BF475" s="171">
        <f>IF(N475="snížená",J475,0)</f>
        <v>0</v>
      </c>
      <c r="BG475" s="171">
        <f>IF(N475="zákl. přenesená",J475,0)</f>
        <v>0</v>
      </c>
      <c r="BH475" s="171">
        <f>IF(N475="sníž. přenesená",J475,0)</f>
        <v>0</v>
      </c>
      <c r="BI475" s="171">
        <f>IF(N475="nulová",J475,0)</f>
        <v>0</v>
      </c>
      <c r="BJ475" s="17" t="s">
        <v>83</v>
      </c>
      <c r="BK475" s="171">
        <f>ROUND(I475*H475,2)</f>
        <v>0</v>
      </c>
      <c r="BL475" s="17" t="s">
        <v>519</v>
      </c>
      <c r="BM475" s="170" t="s">
        <v>600</v>
      </c>
    </row>
    <row r="476" spans="2:65" s="11" customFormat="1" ht="25.9" customHeight="1">
      <c r="B476" s="146"/>
      <c r="D476" s="147" t="s">
        <v>74</v>
      </c>
      <c r="E476" s="148" t="s">
        <v>121</v>
      </c>
      <c r="F476" s="148" t="s">
        <v>601</v>
      </c>
      <c r="I476" s="149"/>
      <c r="J476" s="150">
        <f>BK476</f>
        <v>0</v>
      </c>
      <c r="L476" s="146"/>
      <c r="M476" s="151"/>
      <c r="N476" s="152"/>
      <c r="O476" s="152"/>
      <c r="P476" s="153">
        <f>P477</f>
        <v>0</v>
      </c>
      <c r="Q476" s="152"/>
      <c r="R476" s="153">
        <f>R477</f>
        <v>0</v>
      </c>
      <c r="S476" s="152"/>
      <c r="T476" s="154">
        <f>T477</f>
        <v>0</v>
      </c>
      <c r="AR476" s="147" t="s">
        <v>178</v>
      </c>
      <c r="AT476" s="155" t="s">
        <v>74</v>
      </c>
      <c r="AU476" s="155" t="s">
        <v>75</v>
      </c>
      <c r="AY476" s="147" t="s">
        <v>144</v>
      </c>
      <c r="BK476" s="156">
        <f>BK477</f>
        <v>0</v>
      </c>
    </row>
    <row r="477" spans="2:65" s="11" customFormat="1" ht="22.9" customHeight="1">
      <c r="B477" s="146"/>
      <c r="D477" s="147" t="s">
        <v>74</v>
      </c>
      <c r="E477" s="157" t="s">
        <v>602</v>
      </c>
      <c r="F477" s="157" t="s">
        <v>603</v>
      </c>
      <c r="I477" s="149"/>
      <c r="J477" s="158">
        <f>BK477</f>
        <v>0</v>
      </c>
      <c r="L477" s="146"/>
      <c r="M477" s="151"/>
      <c r="N477" s="152"/>
      <c r="O477" s="152"/>
      <c r="P477" s="153">
        <f>P478</f>
        <v>0</v>
      </c>
      <c r="Q477" s="152"/>
      <c r="R477" s="153">
        <f>R478</f>
        <v>0</v>
      </c>
      <c r="S477" s="152"/>
      <c r="T477" s="154">
        <f>T478</f>
        <v>0</v>
      </c>
      <c r="AR477" s="147" t="s">
        <v>178</v>
      </c>
      <c r="AT477" s="155" t="s">
        <v>74</v>
      </c>
      <c r="AU477" s="155" t="s">
        <v>83</v>
      </c>
      <c r="AY477" s="147" t="s">
        <v>144</v>
      </c>
      <c r="BK477" s="156">
        <f>BK478</f>
        <v>0</v>
      </c>
    </row>
    <row r="478" spans="2:65" s="1" customFormat="1" ht="16.5" customHeight="1">
      <c r="B478" s="128"/>
      <c r="C478" s="159" t="s">
        <v>604</v>
      </c>
      <c r="D478" s="159" t="s">
        <v>146</v>
      </c>
      <c r="E478" s="160" t="s">
        <v>605</v>
      </c>
      <c r="F478" s="161" t="s">
        <v>606</v>
      </c>
      <c r="G478" s="162" t="s">
        <v>607</v>
      </c>
      <c r="H478" s="163">
        <v>1</v>
      </c>
      <c r="I478" s="164"/>
      <c r="J478" s="165">
        <f>ROUND(I478*H478,2)</f>
        <v>0</v>
      </c>
      <c r="K478" s="161" t="s">
        <v>150</v>
      </c>
      <c r="L478" s="32"/>
      <c r="M478" s="215" t="s">
        <v>1</v>
      </c>
      <c r="N478" s="216" t="s">
        <v>40</v>
      </c>
      <c r="O478" s="217"/>
      <c r="P478" s="218">
        <f>O478*H478</f>
        <v>0</v>
      </c>
      <c r="Q478" s="218">
        <v>0</v>
      </c>
      <c r="R478" s="218">
        <f>Q478*H478</f>
        <v>0</v>
      </c>
      <c r="S478" s="218">
        <v>0</v>
      </c>
      <c r="T478" s="219">
        <f>S478*H478</f>
        <v>0</v>
      </c>
      <c r="AR478" s="170" t="s">
        <v>608</v>
      </c>
      <c r="AT478" s="170" t="s">
        <v>146</v>
      </c>
      <c r="AU478" s="170" t="s">
        <v>85</v>
      </c>
      <c r="AY478" s="17" t="s">
        <v>144</v>
      </c>
      <c r="BE478" s="171">
        <f>IF(N478="základní",J478,0)</f>
        <v>0</v>
      </c>
      <c r="BF478" s="171">
        <f>IF(N478="snížená",J478,0)</f>
        <v>0</v>
      </c>
      <c r="BG478" s="171">
        <f>IF(N478="zákl. přenesená",J478,0)</f>
        <v>0</v>
      </c>
      <c r="BH478" s="171">
        <f>IF(N478="sníž. přenesená",J478,0)</f>
        <v>0</v>
      </c>
      <c r="BI478" s="171">
        <f>IF(N478="nulová",J478,0)</f>
        <v>0</v>
      </c>
      <c r="BJ478" s="17" t="s">
        <v>83</v>
      </c>
      <c r="BK478" s="171">
        <f>ROUND(I478*H478,2)</f>
        <v>0</v>
      </c>
      <c r="BL478" s="17" t="s">
        <v>608</v>
      </c>
      <c r="BM478" s="170" t="s">
        <v>609</v>
      </c>
    </row>
    <row r="479" spans="2:65" s="1" customFormat="1" ht="6.95" customHeight="1">
      <c r="B479" s="44"/>
      <c r="C479" s="45"/>
      <c r="D479" s="45"/>
      <c r="E479" s="45"/>
      <c r="F479" s="45"/>
      <c r="G479" s="45"/>
      <c r="H479" s="45"/>
      <c r="I479" s="110"/>
      <c r="J479" s="45"/>
      <c r="K479" s="45"/>
      <c r="L479" s="32"/>
    </row>
  </sheetData>
  <autoFilter ref="C148:K478" xr:uid="{00000000-0009-0000-0000-000001000000}"/>
  <mergeCells count="14">
    <mergeCell ref="D127:F127"/>
    <mergeCell ref="E139:H139"/>
    <mergeCell ref="E141:H141"/>
    <mergeCell ref="L2:V2"/>
    <mergeCell ref="E87:H87"/>
    <mergeCell ref="D123:F123"/>
    <mergeCell ref="D124:F124"/>
    <mergeCell ref="D125:F125"/>
    <mergeCell ref="D126:F12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90A09-9B1B-4CEB-9BA6-55A58FB1B3BA}">
  <sheetPr>
    <outlinePr summaryBelow="0"/>
  </sheetPr>
  <dimension ref="A1:N108"/>
  <sheetViews>
    <sheetView view="pageBreakPreview" zoomScaleNormal="100" zoomScaleSheetLayoutView="100" workbookViewId="0">
      <pane ySplit="4" topLeftCell="A86" activePane="bottomLeft" state="frozen"/>
      <selection activeCell="I108" sqref="I108"/>
      <selection pane="bottomLeft" activeCell="I90" sqref="I90"/>
    </sheetView>
  </sheetViews>
  <sheetFormatPr defaultRowHeight="12.75"/>
  <cols>
    <col min="1" max="1" width="9.33203125" style="267"/>
    <col min="2" max="2" width="6.33203125" style="363" customWidth="1"/>
    <col min="3" max="3" width="10.33203125" style="364" customWidth="1"/>
    <col min="4" max="4" width="66.1640625" style="364" customWidth="1"/>
    <col min="5" max="5" width="54.83203125" style="364" customWidth="1"/>
    <col min="6" max="6" width="5" style="365" customWidth="1"/>
    <col min="7" max="7" width="16" style="366" customWidth="1"/>
    <col min="8" max="8" width="16.83203125" style="361" customWidth="1"/>
    <col min="9" max="9" width="18.33203125" style="367" customWidth="1"/>
    <col min="10" max="10" width="14.1640625" style="267" customWidth="1"/>
    <col min="11" max="11" width="16.1640625" style="267" customWidth="1"/>
    <col min="12" max="12" width="18.6640625" style="267" customWidth="1"/>
    <col min="13" max="13" width="15" style="267" customWidth="1"/>
    <col min="14" max="14" width="17" style="267" customWidth="1"/>
    <col min="15" max="16384" width="9.33203125" style="267"/>
  </cols>
  <sheetData>
    <row r="1" spans="1:14" ht="20.25">
      <c r="B1" s="268"/>
      <c r="C1" s="269"/>
      <c r="D1" s="270"/>
      <c r="E1" s="270"/>
      <c r="F1" s="270"/>
      <c r="G1" s="271"/>
      <c r="H1" s="272"/>
      <c r="I1" s="273"/>
    </row>
    <row r="2" spans="1:14" ht="15.75">
      <c r="B2" s="274"/>
      <c r="C2" s="274"/>
      <c r="D2" s="270"/>
      <c r="E2" s="270"/>
      <c r="F2" s="270"/>
      <c r="G2" s="271"/>
      <c r="H2" s="272"/>
      <c r="I2" s="273"/>
    </row>
    <row r="3" spans="1:14" s="275" customFormat="1" ht="13.5" thickBot="1">
      <c r="B3" s="276" t="s">
        <v>610</v>
      </c>
      <c r="C3" s="277" t="s">
        <v>56</v>
      </c>
      <c r="D3" s="278" t="s">
        <v>57</v>
      </c>
      <c r="E3" s="278" t="s">
        <v>611</v>
      </c>
      <c r="F3" s="279" t="s">
        <v>131</v>
      </c>
      <c r="G3" s="276" t="s">
        <v>612</v>
      </c>
      <c r="H3" s="276" t="s">
        <v>613</v>
      </c>
      <c r="I3" s="276" t="s">
        <v>614</v>
      </c>
      <c r="J3" s="267"/>
      <c r="K3" s="280"/>
      <c r="L3" s="280"/>
      <c r="M3" s="280"/>
      <c r="N3" s="280"/>
    </row>
    <row r="4" spans="1:14">
      <c r="B4" s="281"/>
      <c r="C4" s="282"/>
      <c r="D4" s="283"/>
      <c r="E4" s="283"/>
      <c r="F4" s="284"/>
      <c r="G4" s="281"/>
      <c r="H4" s="281"/>
      <c r="I4" s="281"/>
      <c r="M4" s="285"/>
    </row>
    <row r="5" spans="1:14">
      <c r="B5" s="281"/>
      <c r="C5" s="282"/>
      <c r="D5" s="283"/>
      <c r="E5" s="283"/>
      <c r="F5" s="284"/>
      <c r="G5" s="281"/>
      <c r="H5" s="281"/>
      <c r="I5" s="281"/>
      <c r="M5" s="285"/>
    </row>
    <row r="6" spans="1:14" ht="24" customHeight="1">
      <c r="A6" s="286" t="s">
        <v>615</v>
      </c>
      <c r="B6" s="281"/>
      <c r="C6" s="282"/>
      <c r="D6" s="287" t="s">
        <v>616</v>
      </c>
      <c r="E6" s="283"/>
      <c r="F6" s="284"/>
      <c r="G6" s="281" t="s">
        <v>612</v>
      </c>
      <c r="H6" s="281" t="s">
        <v>617</v>
      </c>
      <c r="I6" s="281" t="s">
        <v>614</v>
      </c>
      <c r="M6" s="285"/>
    </row>
    <row r="7" spans="1:14" s="296" customFormat="1" ht="15.95" customHeight="1">
      <c r="A7" s="288" t="s">
        <v>618</v>
      </c>
      <c r="B7" s="289"/>
      <c r="C7" s="289"/>
      <c r="D7" s="290" t="s">
        <v>619</v>
      </c>
      <c r="E7" s="291"/>
      <c r="F7" s="292"/>
      <c r="G7" s="293"/>
      <c r="H7" s="294"/>
      <c r="I7" s="295"/>
    </row>
    <row r="8" spans="1:14" s="297" customFormat="1" ht="15.95" customHeight="1">
      <c r="A8" s="297" t="s">
        <v>620</v>
      </c>
      <c r="B8" s="298"/>
      <c r="C8" s="299"/>
      <c r="D8" s="300" t="s">
        <v>621</v>
      </c>
      <c r="E8" s="301"/>
      <c r="F8" s="302"/>
      <c r="G8" s="303"/>
      <c r="H8" s="304"/>
      <c r="I8" s="305">
        <f>SUM(I9:I45)</f>
        <v>0</v>
      </c>
    </row>
    <row r="9" spans="1:14" s="306" customFormat="1" ht="300.75" customHeight="1">
      <c r="B9" s="307">
        <f>B6+1</f>
        <v>1</v>
      </c>
      <c r="C9" s="308" t="s">
        <v>622</v>
      </c>
      <c r="D9" s="309" t="s">
        <v>623</v>
      </c>
      <c r="E9" s="310"/>
      <c r="F9" s="311" t="s">
        <v>624</v>
      </c>
      <c r="G9" s="312">
        <v>2</v>
      </c>
      <c r="H9" s="313"/>
      <c r="I9" s="314">
        <f>G9*H9</f>
        <v>0</v>
      </c>
    </row>
    <row r="10" spans="1:14" s="306" customFormat="1" ht="298.5" customHeight="1">
      <c r="B10" s="307">
        <v>2</v>
      </c>
      <c r="C10" s="315" t="s">
        <v>625</v>
      </c>
      <c r="D10" s="309" t="s">
        <v>626</v>
      </c>
      <c r="E10" s="310"/>
      <c r="F10" s="315" t="s">
        <v>624</v>
      </c>
      <c r="G10" s="312">
        <v>1</v>
      </c>
      <c r="H10" s="313"/>
      <c r="I10" s="314">
        <f>G10*H10</f>
        <v>0</v>
      </c>
    </row>
    <row r="11" spans="1:14" s="306" customFormat="1" ht="42" customHeight="1">
      <c r="B11" s="307">
        <f t="shared" ref="B11:B45" si="0">B10+1</f>
        <v>3</v>
      </c>
      <c r="C11" s="315" t="s">
        <v>627</v>
      </c>
      <c r="D11" s="316" t="s">
        <v>628</v>
      </c>
      <c r="E11" s="317" t="s">
        <v>629</v>
      </c>
      <c r="F11" s="315" t="s">
        <v>624</v>
      </c>
      <c r="G11" s="312">
        <v>4</v>
      </c>
      <c r="H11" s="313"/>
      <c r="I11" s="318">
        <f>G11*H11</f>
        <v>0</v>
      </c>
    </row>
    <row r="12" spans="1:14" s="306" customFormat="1" ht="42" customHeight="1">
      <c r="B12" s="307">
        <f t="shared" si="0"/>
        <v>4</v>
      </c>
      <c r="C12" s="315" t="s">
        <v>630</v>
      </c>
      <c r="D12" s="316" t="s">
        <v>631</v>
      </c>
      <c r="E12" s="317" t="s">
        <v>632</v>
      </c>
      <c r="F12" s="315" t="s">
        <v>624</v>
      </c>
      <c r="G12" s="312">
        <v>2</v>
      </c>
      <c r="H12" s="313"/>
      <c r="I12" s="318">
        <f>G12*H12</f>
        <v>0</v>
      </c>
    </row>
    <row r="13" spans="1:14" s="306" customFormat="1" ht="15.95" customHeight="1">
      <c r="B13" s="307">
        <f t="shared" si="0"/>
        <v>5</v>
      </c>
      <c r="C13" s="315" t="s">
        <v>633</v>
      </c>
      <c r="D13" s="316" t="s">
        <v>634</v>
      </c>
      <c r="E13" s="317" t="s">
        <v>635</v>
      </c>
      <c r="F13" s="315" t="s">
        <v>624</v>
      </c>
      <c r="G13" s="312">
        <v>6</v>
      </c>
      <c r="H13" s="313"/>
      <c r="I13" s="319">
        <f t="shared" ref="I13:I43" si="1">H13*G13</f>
        <v>0</v>
      </c>
    </row>
    <row r="14" spans="1:14" s="306" customFormat="1" ht="15.95" customHeight="1">
      <c r="B14" s="307">
        <f t="shared" si="0"/>
        <v>6</v>
      </c>
      <c r="C14" s="315" t="s">
        <v>636</v>
      </c>
      <c r="D14" s="316" t="s">
        <v>637</v>
      </c>
      <c r="E14" s="317" t="s">
        <v>638</v>
      </c>
      <c r="F14" s="315" t="s">
        <v>624</v>
      </c>
      <c r="G14" s="312">
        <v>1</v>
      </c>
      <c r="H14" s="313"/>
      <c r="I14" s="319">
        <f t="shared" si="1"/>
        <v>0</v>
      </c>
    </row>
    <row r="15" spans="1:14" s="306" customFormat="1" ht="15.95" customHeight="1">
      <c r="B15" s="307">
        <f t="shared" si="0"/>
        <v>7</v>
      </c>
      <c r="C15" s="315" t="s">
        <v>639</v>
      </c>
      <c r="D15" s="316" t="s">
        <v>640</v>
      </c>
      <c r="E15" s="317" t="s">
        <v>641</v>
      </c>
      <c r="F15" s="315" t="s">
        <v>624</v>
      </c>
      <c r="G15" s="312">
        <v>1</v>
      </c>
      <c r="H15" s="313"/>
      <c r="I15" s="319">
        <f t="shared" si="1"/>
        <v>0</v>
      </c>
    </row>
    <row r="16" spans="1:14" s="306" customFormat="1" ht="15.95" customHeight="1">
      <c r="B16" s="307">
        <f t="shared" si="0"/>
        <v>8</v>
      </c>
      <c r="C16" s="315" t="s">
        <v>642</v>
      </c>
      <c r="D16" s="316" t="s">
        <v>643</v>
      </c>
      <c r="E16" s="317" t="s">
        <v>641</v>
      </c>
      <c r="F16" s="315" t="s">
        <v>624</v>
      </c>
      <c r="G16" s="312">
        <v>1</v>
      </c>
      <c r="H16" s="313"/>
      <c r="I16" s="319">
        <f t="shared" si="1"/>
        <v>0</v>
      </c>
    </row>
    <row r="17" spans="2:9" s="306" customFormat="1" ht="15.95" customHeight="1">
      <c r="B17" s="307">
        <f t="shared" si="0"/>
        <v>9</v>
      </c>
      <c r="C17" s="315" t="s">
        <v>644</v>
      </c>
      <c r="D17" s="316" t="s">
        <v>645</v>
      </c>
      <c r="E17" s="317" t="s">
        <v>641</v>
      </c>
      <c r="F17" s="315" t="s">
        <v>624</v>
      </c>
      <c r="G17" s="312">
        <v>1</v>
      </c>
      <c r="H17" s="313"/>
      <c r="I17" s="319">
        <f t="shared" si="1"/>
        <v>0</v>
      </c>
    </row>
    <row r="18" spans="2:9" s="306" customFormat="1" ht="15.95" customHeight="1">
      <c r="B18" s="307">
        <f t="shared" si="0"/>
        <v>10</v>
      </c>
      <c r="C18" s="315" t="s">
        <v>646</v>
      </c>
      <c r="D18" s="320" t="s">
        <v>647</v>
      </c>
      <c r="E18" s="317" t="s">
        <v>648</v>
      </c>
      <c r="F18" s="315" t="s">
        <v>624</v>
      </c>
      <c r="G18" s="312">
        <v>6</v>
      </c>
      <c r="H18" s="313"/>
      <c r="I18" s="319">
        <f t="shared" si="1"/>
        <v>0</v>
      </c>
    </row>
    <row r="19" spans="2:9" s="306" customFormat="1" ht="15.95" customHeight="1">
      <c r="B19" s="307">
        <f t="shared" si="0"/>
        <v>11</v>
      </c>
      <c r="C19" s="315" t="s">
        <v>649</v>
      </c>
      <c r="D19" s="320" t="s">
        <v>650</v>
      </c>
      <c r="E19" s="317" t="s">
        <v>648</v>
      </c>
      <c r="F19" s="315" t="s">
        <v>624</v>
      </c>
      <c r="G19" s="312">
        <v>1</v>
      </c>
      <c r="H19" s="313"/>
      <c r="I19" s="319">
        <f t="shared" si="1"/>
        <v>0</v>
      </c>
    </row>
    <row r="20" spans="2:9" s="306" customFormat="1" ht="42" customHeight="1">
      <c r="B20" s="307">
        <f t="shared" si="0"/>
        <v>12</v>
      </c>
      <c r="C20" s="315" t="s">
        <v>651</v>
      </c>
      <c r="D20" s="316" t="s">
        <v>652</v>
      </c>
      <c r="E20" s="317" t="s">
        <v>653</v>
      </c>
      <c r="F20" s="315" t="s">
        <v>624</v>
      </c>
      <c r="G20" s="312">
        <v>6</v>
      </c>
      <c r="H20" s="313"/>
      <c r="I20" s="319">
        <f t="shared" si="1"/>
        <v>0</v>
      </c>
    </row>
    <row r="21" spans="2:9" s="306" customFormat="1" ht="42" customHeight="1">
      <c r="B21" s="307">
        <f t="shared" si="0"/>
        <v>13</v>
      </c>
      <c r="C21" s="315" t="s">
        <v>654</v>
      </c>
      <c r="D21" s="316" t="s">
        <v>655</v>
      </c>
      <c r="E21" s="317" t="s">
        <v>656</v>
      </c>
      <c r="F21" s="315" t="s">
        <v>624</v>
      </c>
      <c r="G21" s="312">
        <v>2</v>
      </c>
      <c r="H21" s="313"/>
      <c r="I21" s="319">
        <f t="shared" si="1"/>
        <v>0</v>
      </c>
    </row>
    <row r="22" spans="2:9" s="306" customFormat="1" ht="42" customHeight="1">
      <c r="B22" s="307">
        <f t="shared" si="0"/>
        <v>14</v>
      </c>
      <c r="C22" s="315" t="s">
        <v>657</v>
      </c>
      <c r="D22" s="316" t="s">
        <v>658</v>
      </c>
      <c r="E22" s="317" t="s">
        <v>656</v>
      </c>
      <c r="F22" s="315" t="s">
        <v>624</v>
      </c>
      <c r="G22" s="312">
        <v>4</v>
      </c>
      <c r="H22" s="313"/>
      <c r="I22" s="319">
        <f t="shared" si="1"/>
        <v>0</v>
      </c>
    </row>
    <row r="23" spans="2:9" s="306" customFormat="1" ht="42" customHeight="1">
      <c r="B23" s="307">
        <f t="shared" si="0"/>
        <v>15</v>
      </c>
      <c r="C23" s="315" t="s">
        <v>659</v>
      </c>
      <c r="D23" s="316" t="s">
        <v>660</v>
      </c>
      <c r="E23" s="317" t="s">
        <v>661</v>
      </c>
      <c r="F23" s="315" t="s">
        <v>624</v>
      </c>
      <c r="G23" s="312">
        <v>4</v>
      </c>
      <c r="H23" s="313"/>
      <c r="I23" s="319">
        <f t="shared" si="1"/>
        <v>0</v>
      </c>
    </row>
    <row r="24" spans="2:9" s="306" customFormat="1" ht="15.95" customHeight="1">
      <c r="B24" s="307">
        <f t="shared" si="0"/>
        <v>16</v>
      </c>
      <c r="C24" s="315" t="s">
        <v>662</v>
      </c>
      <c r="D24" s="316" t="s">
        <v>663</v>
      </c>
      <c r="E24" s="317"/>
      <c r="F24" s="315" t="s">
        <v>624</v>
      </c>
      <c r="G24" s="312">
        <v>20</v>
      </c>
      <c r="H24" s="313"/>
      <c r="I24" s="319">
        <f t="shared" si="1"/>
        <v>0</v>
      </c>
    </row>
    <row r="25" spans="2:9" s="306" customFormat="1" ht="15.95" customHeight="1">
      <c r="B25" s="307">
        <f t="shared" si="0"/>
        <v>17</v>
      </c>
      <c r="C25" s="315" t="s">
        <v>664</v>
      </c>
      <c r="D25" s="316" t="s">
        <v>665</v>
      </c>
      <c r="E25" s="317"/>
      <c r="F25" s="315" t="s">
        <v>624</v>
      </c>
      <c r="G25" s="312">
        <v>12</v>
      </c>
      <c r="H25" s="313"/>
      <c r="I25" s="319">
        <f t="shared" si="1"/>
        <v>0</v>
      </c>
    </row>
    <row r="26" spans="2:9" s="306" customFormat="1" ht="29.1" customHeight="1">
      <c r="B26" s="307">
        <f t="shared" si="0"/>
        <v>18</v>
      </c>
      <c r="C26" s="315" t="s">
        <v>666</v>
      </c>
      <c r="D26" s="316" t="s">
        <v>667</v>
      </c>
      <c r="E26" s="317"/>
      <c r="F26" s="315" t="s">
        <v>624</v>
      </c>
      <c r="G26" s="312">
        <v>2</v>
      </c>
      <c r="H26" s="313"/>
      <c r="I26" s="319">
        <f t="shared" si="1"/>
        <v>0</v>
      </c>
    </row>
    <row r="27" spans="2:9" s="306" customFormat="1" ht="29.1" customHeight="1">
      <c r="B27" s="307">
        <f t="shared" si="0"/>
        <v>19</v>
      </c>
      <c r="C27" s="315" t="s">
        <v>668</v>
      </c>
      <c r="D27" s="316" t="s">
        <v>669</v>
      </c>
      <c r="E27" s="317"/>
      <c r="F27" s="315" t="s">
        <v>624</v>
      </c>
      <c r="G27" s="312">
        <v>2</v>
      </c>
      <c r="H27" s="313"/>
      <c r="I27" s="319">
        <f t="shared" si="1"/>
        <v>0</v>
      </c>
    </row>
    <row r="28" spans="2:9" s="306" customFormat="1" ht="29.1" customHeight="1">
      <c r="B28" s="307">
        <f t="shared" si="0"/>
        <v>20</v>
      </c>
      <c r="C28" s="315" t="s">
        <v>670</v>
      </c>
      <c r="D28" s="316" t="s">
        <v>671</v>
      </c>
      <c r="E28" s="317"/>
      <c r="F28" s="315" t="s">
        <v>624</v>
      </c>
      <c r="G28" s="312">
        <v>1</v>
      </c>
      <c r="H28" s="313"/>
      <c r="I28" s="319">
        <f t="shared" si="1"/>
        <v>0</v>
      </c>
    </row>
    <row r="29" spans="2:9" s="306" customFormat="1" ht="29.1" customHeight="1">
      <c r="B29" s="307">
        <f t="shared" si="0"/>
        <v>21</v>
      </c>
      <c r="C29" s="315" t="s">
        <v>672</v>
      </c>
      <c r="D29" s="316" t="s">
        <v>673</v>
      </c>
      <c r="E29" s="317"/>
      <c r="F29" s="315" t="s">
        <v>624</v>
      </c>
      <c r="G29" s="312">
        <v>1</v>
      </c>
      <c r="H29" s="313"/>
      <c r="I29" s="319">
        <f t="shared" si="1"/>
        <v>0</v>
      </c>
    </row>
    <row r="30" spans="2:9" s="306" customFormat="1" ht="42" customHeight="1">
      <c r="B30" s="307">
        <f t="shared" si="0"/>
        <v>22</v>
      </c>
      <c r="C30" s="315" t="s">
        <v>674</v>
      </c>
      <c r="D30" s="321" t="s">
        <v>675</v>
      </c>
      <c r="E30" s="317" t="s">
        <v>676</v>
      </c>
      <c r="F30" s="315" t="s">
        <v>624</v>
      </c>
      <c r="G30" s="312">
        <v>2</v>
      </c>
      <c r="H30" s="313"/>
      <c r="I30" s="319">
        <f t="shared" si="1"/>
        <v>0</v>
      </c>
    </row>
    <row r="31" spans="2:9" s="306" customFormat="1" ht="42" customHeight="1">
      <c r="B31" s="307">
        <f t="shared" si="0"/>
        <v>23</v>
      </c>
      <c r="C31" s="315" t="s">
        <v>677</v>
      </c>
      <c r="D31" s="321" t="s">
        <v>678</v>
      </c>
      <c r="E31" s="317" t="s">
        <v>679</v>
      </c>
      <c r="F31" s="315" t="s">
        <v>624</v>
      </c>
      <c r="G31" s="312">
        <v>2</v>
      </c>
      <c r="H31" s="313"/>
      <c r="I31" s="319">
        <f t="shared" si="1"/>
        <v>0</v>
      </c>
    </row>
    <row r="32" spans="2:9" s="306" customFormat="1" ht="42" customHeight="1">
      <c r="B32" s="307">
        <f t="shared" si="0"/>
        <v>24</v>
      </c>
      <c r="C32" s="315" t="s">
        <v>680</v>
      </c>
      <c r="D32" s="321" t="s">
        <v>681</v>
      </c>
      <c r="E32" s="317" t="s">
        <v>682</v>
      </c>
      <c r="F32" s="315" t="s">
        <v>624</v>
      </c>
      <c r="G32" s="312">
        <v>2</v>
      </c>
      <c r="H32" s="313"/>
      <c r="I32" s="319">
        <f t="shared" si="1"/>
        <v>0</v>
      </c>
    </row>
    <row r="33" spans="1:9" s="306" customFormat="1" ht="42" customHeight="1">
      <c r="B33" s="307">
        <f t="shared" si="0"/>
        <v>25</v>
      </c>
      <c r="C33" s="315" t="s">
        <v>683</v>
      </c>
      <c r="D33" s="321" t="s">
        <v>684</v>
      </c>
      <c r="E33" s="317" t="s">
        <v>685</v>
      </c>
      <c r="F33" s="315" t="s">
        <v>624</v>
      </c>
      <c r="G33" s="312">
        <v>1</v>
      </c>
      <c r="H33" s="313"/>
      <c r="I33" s="319">
        <f t="shared" si="1"/>
        <v>0</v>
      </c>
    </row>
    <row r="34" spans="1:9" s="306" customFormat="1" ht="42" customHeight="1">
      <c r="B34" s="307">
        <f t="shared" si="0"/>
        <v>26</v>
      </c>
      <c r="C34" s="315" t="s">
        <v>686</v>
      </c>
      <c r="D34" s="321" t="s">
        <v>687</v>
      </c>
      <c r="E34" s="317" t="s">
        <v>688</v>
      </c>
      <c r="F34" s="315" t="s">
        <v>624</v>
      </c>
      <c r="G34" s="312">
        <v>1</v>
      </c>
      <c r="H34" s="313"/>
      <c r="I34" s="319">
        <f t="shared" si="1"/>
        <v>0</v>
      </c>
    </row>
    <row r="35" spans="1:9" s="306" customFormat="1" ht="42" customHeight="1">
      <c r="B35" s="307">
        <f t="shared" si="0"/>
        <v>27</v>
      </c>
      <c r="C35" s="315" t="s">
        <v>689</v>
      </c>
      <c r="D35" s="321" t="s">
        <v>690</v>
      </c>
      <c r="E35" s="317" t="s">
        <v>691</v>
      </c>
      <c r="F35" s="315" t="s">
        <v>624</v>
      </c>
      <c r="G35" s="312">
        <v>1</v>
      </c>
      <c r="H35" s="313"/>
      <c r="I35" s="319">
        <f t="shared" si="1"/>
        <v>0</v>
      </c>
    </row>
    <row r="36" spans="1:9" s="306" customFormat="1" ht="15.95" customHeight="1">
      <c r="B36" s="307">
        <f t="shared" si="0"/>
        <v>28</v>
      </c>
      <c r="C36" s="322" t="s">
        <v>692</v>
      </c>
      <c r="D36" s="317" t="s">
        <v>693</v>
      </c>
      <c r="E36" s="317" t="s">
        <v>694</v>
      </c>
      <c r="F36" s="322" t="s">
        <v>296</v>
      </c>
      <c r="G36" s="323">
        <v>14.5</v>
      </c>
      <c r="H36" s="313"/>
      <c r="I36" s="319">
        <f t="shared" si="1"/>
        <v>0</v>
      </c>
    </row>
    <row r="37" spans="1:9" s="306" customFormat="1" ht="15.95" customHeight="1">
      <c r="B37" s="307">
        <f t="shared" si="0"/>
        <v>29</v>
      </c>
      <c r="C37" s="322" t="s">
        <v>695</v>
      </c>
      <c r="D37" s="317" t="s">
        <v>696</v>
      </c>
      <c r="E37" s="317" t="s">
        <v>694</v>
      </c>
      <c r="F37" s="322" t="s">
        <v>296</v>
      </c>
      <c r="G37" s="323">
        <v>29</v>
      </c>
      <c r="H37" s="313"/>
      <c r="I37" s="319">
        <f t="shared" si="1"/>
        <v>0</v>
      </c>
    </row>
    <row r="38" spans="1:9" s="306" customFormat="1" ht="15.95" customHeight="1">
      <c r="B38" s="307">
        <f t="shared" si="0"/>
        <v>30</v>
      </c>
      <c r="C38" s="322" t="s">
        <v>697</v>
      </c>
      <c r="D38" s="317" t="s">
        <v>698</v>
      </c>
      <c r="E38" s="317" t="s">
        <v>694</v>
      </c>
      <c r="F38" s="322" t="s">
        <v>296</v>
      </c>
      <c r="G38" s="323">
        <v>39.4</v>
      </c>
      <c r="H38" s="313"/>
      <c r="I38" s="319">
        <f t="shared" si="1"/>
        <v>0</v>
      </c>
    </row>
    <row r="39" spans="1:9" s="306" customFormat="1" ht="15.95" customHeight="1">
      <c r="B39" s="307">
        <f t="shared" si="0"/>
        <v>31</v>
      </c>
      <c r="C39" s="322" t="s">
        <v>699</v>
      </c>
      <c r="D39" s="317" t="s">
        <v>700</v>
      </c>
      <c r="E39" s="317" t="s">
        <v>694</v>
      </c>
      <c r="F39" s="322" t="s">
        <v>296</v>
      </c>
      <c r="G39" s="323">
        <v>10.4</v>
      </c>
      <c r="H39" s="313"/>
      <c r="I39" s="319">
        <f t="shared" si="1"/>
        <v>0</v>
      </c>
    </row>
    <row r="40" spans="1:9" s="306" customFormat="1" ht="42" customHeight="1">
      <c r="B40" s="307">
        <f t="shared" si="0"/>
        <v>32</v>
      </c>
      <c r="C40" s="324" t="s">
        <v>701</v>
      </c>
      <c r="D40" s="325" t="s">
        <v>702</v>
      </c>
      <c r="E40" s="325" t="s">
        <v>703</v>
      </c>
      <c r="F40" s="324" t="s">
        <v>188</v>
      </c>
      <c r="G40" s="323">
        <v>440</v>
      </c>
      <c r="H40" s="313"/>
      <c r="I40" s="319">
        <f t="shared" si="1"/>
        <v>0</v>
      </c>
    </row>
    <row r="41" spans="1:9" s="306" customFormat="1" ht="29.1" customHeight="1">
      <c r="B41" s="307">
        <f t="shared" si="0"/>
        <v>33</v>
      </c>
      <c r="C41" s="324" t="s">
        <v>704</v>
      </c>
      <c r="D41" s="317" t="s">
        <v>705</v>
      </c>
      <c r="E41" s="325" t="s">
        <v>706</v>
      </c>
      <c r="F41" s="324" t="s">
        <v>188</v>
      </c>
      <c r="G41" s="323">
        <v>488</v>
      </c>
      <c r="H41" s="313"/>
      <c r="I41" s="319">
        <f t="shared" si="1"/>
        <v>0</v>
      </c>
    </row>
    <row r="42" spans="1:9" s="306" customFormat="1" ht="29.1" customHeight="1">
      <c r="B42" s="307">
        <f t="shared" si="0"/>
        <v>34</v>
      </c>
      <c r="C42" s="324" t="s">
        <v>707</v>
      </c>
      <c r="D42" s="317" t="s">
        <v>708</v>
      </c>
      <c r="E42" s="325" t="s">
        <v>706</v>
      </c>
      <c r="F42" s="324" t="s">
        <v>188</v>
      </c>
      <c r="G42" s="323">
        <v>180</v>
      </c>
      <c r="H42" s="313"/>
      <c r="I42" s="319">
        <f t="shared" si="1"/>
        <v>0</v>
      </c>
    </row>
    <row r="43" spans="1:9" s="306" customFormat="1" ht="29.1" customHeight="1">
      <c r="B43" s="307">
        <f t="shared" si="0"/>
        <v>35</v>
      </c>
      <c r="C43" s="324" t="s">
        <v>709</v>
      </c>
      <c r="D43" s="317" t="s">
        <v>710</v>
      </c>
      <c r="E43" s="325"/>
      <c r="F43" s="324" t="s">
        <v>188</v>
      </c>
      <c r="G43" s="323">
        <v>585</v>
      </c>
      <c r="H43" s="313"/>
      <c r="I43" s="319">
        <f t="shared" si="1"/>
        <v>0</v>
      </c>
    </row>
    <row r="44" spans="1:9" s="306" customFormat="1" ht="29.1" customHeight="1">
      <c r="B44" s="307">
        <f t="shared" si="0"/>
        <v>36</v>
      </c>
      <c r="C44" s="324" t="s">
        <v>711</v>
      </c>
      <c r="D44" s="317" t="s">
        <v>712</v>
      </c>
      <c r="E44" s="317"/>
      <c r="F44" s="322" t="s">
        <v>296</v>
      </c>
      <c r="G44" s="323">
        <v>22</v>
      </c>
      <c r="H44" s="313"/>
      <c r="I44" s="318">
        <f>G44*H44</f>
        <v>0</v>
      </c>
    </row>
    <row r="45" spans="1:9" s="306" customFormat="1" ht="29.1" customHeight="1">
      <c r="B45" s="307">
        <f t="shared" si="0"/>
        <v>37</v>
      </c>
      <c r="C45" s="324" t="s">
        <v>713</v>
      </c>
      <c r="D45" s="317" t="s">
        <v>714</v>
      </c>
      <c r="E45" s="317"/>
      <c r="F45" s="322" t="s">
        <v>296</v>
      </c>
      <c r="G45" s="323">
        <v>12</v>
      </c>
      <c r="H45" s="313"/>
      <c r="I45" s="318">
        <f>G45*H45</f>
        <v>0</v>
      </c>
    </row>
    <row r="46" spans="1:9" s="306" customFormat="1" ht="15.95" customHeight="1">
      <c r="B46" s="307"/>
      <c r="C46" s="326"/>
      <c r="D46" s="317"/>
      <c r="E46" s="317"/>
      <c r="F46" s="324"/>
      <c r="G46" s="323"/>
      <c r="H46" s="327"/>
      <c r="I46" s="328"/>
    </row>
    <row r="47" spans="1:9" s="306" customFormat="1" ht="15.95" customHeight="1">
      <c r="A47" s="329"/>
      <c r="B47" s="307"/>
      <c r="C47" s="330"/>
      <c r="D47" s="300" t="s">
        <v>715</v>
      </c>
      <c r="E47" s="330"/>
      <c r="F47" s="331"/>
      <c r="G47" s="332"/>
      <c r="H47" s="333"/>
      <c r="I47" s="305">
        <f>SUM(I48:I68)</f>
        <v>0</v>
      </c>
    </row>
    <row r="48" spans="1:9" s="306" customFormat="1" ht="302.25" customHeight="1">
      <c r="B48" s="307">
        <f>B45+1</f>
        <v>38</v>
      </c>
      <c r="C48" s="315" t="s">
        <v>716</v>
      </c>
      <c r="D48" s="334" t="s">
        <v>717</v>
      </c>
      <c r="E48" s="335"/>
      <c r="F48" s="315" t="s">
        <v>624</v>
      </c>
      <c r="G48" s="312">
        <v>1</v>
      </c>
      <c r="H48" s="313"/>
      <c r="I48" s="314">
        <f t="shared" ref="I48:I68" si="2">G48*H48</f>
        <v>0</v>
      </c>
    </row>
    <row r="49" spans="2:9" s="306" customFormat="1" ht="42" customHeight="1">
      <c r="B49" s="307">
        <f t="shared" ref="B49:B68" si="3">B48+1</f>
        <v>39</v>
      </c>
      <c r="C49" s="315" t="s">
        <v>718</v>
      </c>
      <c r="D49" s="316" t="s">
        <v>719</v>
      </c>
      <c r="E49" s="317" t="s">
        <v>720</v>
      </c>
      <c r="F49" s="315" t="s">
        <v>624</v>
      </c>
      <c r="G49" s="312">
        <v>2</v>
      </c>
      <c r="H49" s="313"/>
      <c r="I49" s="318">
        <f t="shared" si="2"/>
        <v>0</v>
      </c>
    </row>
    <row r="50" spans="2:9" s="306" customFormat="1" ht="15.95" customHeight="1">
      <c r="B50" s="307">
        <f t="shared" si="3"/>
        <v>40</v>
      </c>
      <c r="C50" s="315" t="s">
        <v>721</v>
      </c>
      <c r="D50" s="316" t="s">
        <v>722</v>
      </c>
      <c r="E50" s="317" t="s">
        <v>641</v>
      </c>
      <c r="F50" s="315" t="s">
        <v>624</v>
      </c>
      <c r="G50" s="312">
        <v>1</v>
      </c>
      <c r="H50" s="313"/>
      <c r="I50" s="318">
        <f t="shared" si="2"/>
        <v>0</v>
      </c>
    </row>
    <row r="51" spans="2:9" s="306" customFormat="1" ht="15.95" customHeight="1">
      <c r="B51" s="307">
        <f t="shared" si="3"/>
        <v>41</v>
      </c>
      <c r="C51" s="315" t="s">
        <v>723</v>
      </c>
      <c r="D51" s="316" t="s">
        <v>724</v>
      </c>
      <c r="E51" s="317" t="s">
        <v>641</v>
      </c>
      <c r="F51" s="315" t="s">
        <v>624</v>
      </c>
      <c r="G51" s="312">
        <v>3</v>
      </c>
      <c r="H51" s="313"/>
      <c r="I51" s="318">
        <f t="shared" si="2"/>
        <v>0</v>
      </c>
    </row>
    <row r="52" spans="2:9" s="306" customFormat="1" ht="15.95" customHeight="1">
      <c r="B52" s="307">
        <f t="shared" si="3"/>
        <v>42</v>
      </c>
      <c r="C52" s="315" t="s">
        <v>725</v>
      </c>
      <c r="D52" s="316" t="s">
        <v>726</v>
      </c>
      <c r="E52" s="317" t="s">
        <v>641</v>
      </c>
      <c r="F52" s="315" t="s">
        <v>624</v>
      </c>
      <c r="G52" s="312">
        <v>1</v>
      </c>
      <c r="H52" s="313"/>
      <c r="I52" s="318">
        <f t="shared" si="2"/>
        <v>0</v>
      </c>
    </row>
    <row r="53" spans="2:9" s="306" customFormat="1" ht="15.95" customHeight="1">
      <c r="B53" s="307">
        <f t="shared" si="3"/>
        <v>43</v>
      </c>
      <c r="C53" s="315" t="s">
        <v>727</v>
      </c>
      <c r="D53" s="316" t="s">
        <v>728</v>
      </c>
      <c r="E53" s="317" t="s">
        <v>641</v>
      </c>
      <c r="F53" s="315" t="s">
        <v>624</v>
      </c>
      <c r="G53" s="312">
        <v>1</v>
      </c>
      <c r="H53" s="313"/>
      <c r="I53" s="318">
        <f t="shared" si="2"/>
        <v>0</v>
      </c>
    </row>
    <row r="54" spans="2:9" s="306" customFormat="1" ht="15.95" customHeight="1">
      <c r="B54" s="307">
        <f t="shared" si="3"/>
        <v>44</v>
      </c>
      <c r="C54" s="315" t="s">
        <v>729</v>
      </c>
      <c r="D54" s="316" t="s">
        <v>730</v>
      </c>
      <c r="E54" s="317" t="s">
        <v>641</v>
      </c>
      <c r="F54" s="315" t="s">
        <v>624</v>
      </c>
      <c r="G54" s="312">
        <v>1</v>
      </c>
      <c r="H54" s="313"/>
      <c r="I54" s="318">
        <f t="shared" si="2"/>
        <v>0</v>
      </c>
    </row>
    <row r="55" spans="2:9" s="306" customFormat="1" ht="42" customHeight="1">
      <c r="B55" s="307">
        <f t="shared" si="3"/>
        <v>45</v>
      </c>
      <c r="C55" s="315" t="s">
        <v>731</v>
      </c>
      <c r="D55" s="316" t="s">
        <v>732</v>
      </c>
      <c r="E55" s="317" t="s">
        <v>733</v>
      </c>
      <c r="F55" s="315" t="s">
        <v>624</v>
      </c>
      <c r="G55" s="312">
        <v>5</v>
      </c>
      <c r="H55" s="313"/>
      <c r="I55" s="318">
        <f t="shared" si="2"/>
        <v>0</v>
      </c>
    </row>
    <row r="56" spans="2:9" s="306" customFormat="1" ht="29.1" customHeight="1">
      <c r="B56" s="307">
        <f t="shared" si="3"/>
        <v>46</v>
      </c>
      <c r="C56" s="315" t="s">
        <v>734</v>
      </c>
      <c r="D56" s="316" t="s">
        <v>735</v>
      </c>
      <c r="E56" s="317"/>
      <c r="F56" s="315" t="s">
        <v>624</v>
      </c>
      <c r="G56" s="312">
        <v>1</v>
      </c>
      <c r="H56" s="313"/>
      <c r="I56" s="318">
        <f t="shared" si="2"/>
        <v>0</v>
      </c>
    </row>
    <row r="57" spans="2:9" s="306" customFormat="1" ht="29.1" customHeight="1">
      <c r="B57" s="307">
        <f t="shared" si="3"/>
        <v>47</v>
      </c>
      <c r="C57" s="315" t="s">
        <v>736</v>
      </c>
      <c r="D57" s="316" t="s">
        <v>737</v>
      </c>
      <c r="E57" s="317"/>
      <c r="F57" s="315" t="s">
        <v>624</v>
      </c>
      <c r="G57" s="312">
        <v>1</v>
      </c>
      <c r="H57" s="313"/>
      <c r="I57" s="318">
        <f t="shared" si="2"/>
        <v>0</v>
      </c>
    </row>
    <row r="58" spans="2:9" s="306" customFormat="1" ht="42" customHeight="1">
      <c r="B58" s="307">
        <f t="shared" si="3"/>
        <v>48</v>
      </c>
      <c r="C58" s="315" t="s">
        <v>738</v>
      </c>
      <c r="D58" s="321" t="s">
        <v>739</v>
      </c>
      <c r="E58" s="317" t="s">
        <v>740</v>
      </c>
      <c r="F58" s="315" t="s">
        <v>624</v>
      </c>
      <c r="G58" s="312">
        <v>1</v>
      </c>
      <c r="H58" s="313"/>
      <c r="I58" s="318">
        <f t="shared" si="2"/>
        <v>0</v>
      </c>
    </row>
    <row r="59" spans="2:9" s="306" customFormat="1" ht="42" customHeight="1">
      <c r="B59" s="307">
        <f t="shared" si="3"/>
        <v>49</v>
      </c>
      <c r="C59" s="315" t="s">
        <v>741</v>
      </c>
      <c r="D59" s="321" t="s">
        <v>742</v>
      </c>
      <c r="E59" s="317" t="s">
        <v>743</v>
      </c>
      <c r="F59" s="315" t="s">
        <v>624</v>
      </c>
      <c r="G59" s="312">
        <v>1</v>
      </c>
      <c r="H59" s="313"/>
      <c r="I59" s="318">
        <f t="shared" si="2"/>
        <v>0</v>
      </c>
    </row>
    <row r="60" spans="2:9" s="306" customFormat="1" ht="42" customHeight="1">
      <c r="B60" s="307">
        <f t="shared" si="3"/>
        <v>50</v>
      </c>
      <c r="C60" s="315" t="s">
        <v>744</v>
      </c>
      <c r="D60" s="321" t="s">
        <v>745</v>
      </c>
      <c r="E60" s="317" t="s">
        <v>746</v>
      </c>
      <c r="F60" s="315" t="s">
        <v>624</v>
      </c>
      <c r="G60" s="312">
        <v>1</v>
      </c>
      <c r="H60" s="313"/>
      <c r="I60" s="318">
        <f t="shared" si="2"/>
        <v>0</v>
      </c>
    </row>
    <row r="61" spans="2:9" s="306" customFormat="1" ht="42" customHeight="1">
      <c r="B61" s="307">
        <f t="shared" si="3"/>
        <v>51</v>
      </c>
      <c r="C61" s="315" t="s">
        <v>747</v>
      </c>
      <c r="D61" s="321" t="s">
        <v>748</v>
      </c>
      <c r="E61" s="317" t="s">
        <v>749</v>
      </c>
      <c r="F61" s="315" t="s">
        <v>624</v>
      </c>
      <c r="G61" s="312">
        <v>1</v>
      </c>
      <c r="H61" s="313"/>
      <c r="I61" s="318">
        <f t="shared" si="2"/>
        <v>0</v>
      </c>
    </row>
    <row r="62" spans="2:9" s="306" customFormat="1" ht="15.95" customHeight="1">
      <c r="B62" s="307">
        <f t="shared" si="3"/>
        <v>52</v>
      </c>
      <c r="C62" s="322" t="s">
        <v>750</v>
      </c>
      <c r="D62" s="317" t="s">
        <v>751</v>
      </c>
      <c r="E62" s="317" t="s">
        <v>752</v>
      </c>
      <c r="F62" s="322"/>
      <c r="G62" s="323">
        <v>7.2</v>
      </c>
      <c r="H62" s="313"/>
      <c r="I62" s="318">
        <f t="shared" si="2"/>
        <v>0</v>
      </c>
    </row>
    <row r="63" spans="2:9" s="306" customFormat="1" ht="15.95" customHeight="1">
      <c r="B63" s="307">
        <f t="shared" si="3"/>
        <v>53</v>
      </c>
      <c r="C63" s="322" t="s">
        <v>753</v>
      </c>
      <c r="D63" s="317" t="s">
        <v>754</v>
      </c>
      <c r="E63" s="317" t="s">
        <v>694</v>
      </c>
      <c r="F63" s="322" t="s">
        <v>296</v>
      </c>
      <c r="G63" s="323">
        <v>3</v>
      </c>
      <c r="H63" s="313"/>
      <c r="I63" s="318">
        <f t="shared" si="2"/>
        <v>0</v>
      </c>
    </row>
    <row r="64" spans="2:9" s="306" customFormat="1" ht="42" customHeight="1">
      <c r="B64" s="307">
        <f t="shared" si="3"/>
        <v>54</v>
      </c>
      <c r="C64" s="324" t="s">
        <v>755</v>
      </c>
      <c r="D64" s="325" t="s">
        <v>702</v>
      </c>
      <c r="E64" s="325" t="s">
        <v>703</v>
      </c>
      <c r="F64" s="324" t="s">
        <v>188</v>
      </c>
      <c r="G64" s="323">
        <v>240</v>
      </c>
      <c r="H64" s="313"/>
      <c r="I64" s="318">
        <f t="shared" si="2"/>
        <v>0</v>
      </c>
    </row>
    <row r="65" spans="2:9" s="306" customFormat="1" ht="29.1" customHeight="1">
      <c r="B65" s="307">
        <f t="shared" si="3"/>
        <v>55</v>
      </c>
      <c r="C65" s="324" t="s">
        <v>756</v>
      </c>
      <c r="D65" s="317" t="s">
        <v>705</v>
      </c>
      <c r="E65" s="325" t="s">
        <v>706</v>
      </c>
      <c r="F65" s="324" t="s">
        <v>188</v>
      </c>
      <c r="G65" s="323">
        <v>70</v>
      </c>
      <c r="H65" s="313"/>
      <c r="I65" s="318">
        <f t="shared" si="2"/>
        <v>0</v>
      </c>
    </row>
    <row r="66" spans="2:9" s="306" customFormat="1" ht="29.1" customHeight="1">
      <c r="B66" s="307">
        <f t="shared" si="3"/>
        <v>56</v>
      </c>
      <c r="C66" s="324" t="s">
        <v>757</v>
      </c>
      <c r="D66" s="317" t="s">
        <v>708</v>
      </c>
      <c r="E66" s="325" t="s">
        <v>706</v>
      </c>
      <c r="F66" s="324" t="s">
        <v>188</v>
      </c>
      <c r="G66" s="323">
        <v>120</v>
      </c>
      <c r="H66" s="313"/>
      <c r="I66" s="318">
        <f t="shared" si="2"/>
        <v>0</v>
      </c>
    </row>
    <row r="67" spans="2:9" s="306" customFormat="1" ht="29.1" customHeight="1">
      <c r="B67" s="307">
        <f t="shared" si="3"/>
        <v>57</v>
      </c>
      <c r="C67" s="324" t="s">
        <v>758</v>
      </c>
      <c r="D67" s="317" t="s">
        <v>710</v>
      </c>
      <c r="E67" s="325"/>
      <c r="F67" s="324" t="s">
        <v>188</v>
      </c>
      <c r="G67" s="323">
        <v>90</v>
      </c>
      <c r="H67" s="313"/>
      <c r="I67" s="318">
        <f t="shared" si="2"/>
        <v>0</v>
      </c>
    </row>
    <row r="68" spans="2:9" s="306" customFormat="1" ht="29.1" customHeight="1">
      <c r="B68" s="307">
        <f t="shared" si="3"/>
        <v>58</v>
      </c>
      <c r="C68" s="324" t="s">
        <v>759</v>
      </c>
      <c r="D68" s="317" t="s">
        <v>760</v>
      </c>
      <c r="E68" s="317"/>
      <c r="F68" s="322" t="s">
        <v>296</v>
      </c>
      <c r="G68" s="323">
        <v>20</v>
      </c>
      <c r="H68" s="313"/>
      <c r="I68" s="318">
        <f t="shared" si="2"/>
        <v>0</v>
      </c>
    </row>
    <row r="69" spans="2:9" s="306" customFormat="1" ht="15.95" customHeight="1">
      <c r="B69" s="307"/>
      <c r="C69" s="315"/>
      <c r="D69" s="336"/>
      <c r="E69" s="317"/>
      <c r="F69" s="337"/>
      <c r="G69" s="338"/>
      <c r="H69" s="327"/>
      <c r="I69" s="339"/>
    </row>
    <row r="70" spans="2:9" s="329" customFormat="1" ht="15.95" customHeight="1">
      <c r="B70" s="340"/>
      <c r="C70" s="330"/>
      <c r="D70" s="300" t="s">
        <v>761</v>
      </c>
      <c r="E70" s="330"/>
      <c r="F70" s="331"/>
      <c r="G70" s="332"/>
      <c r="H70" s="341"/>
      <c r="I70" s="342">
        <f>SUM(I71:I88)</f>
        <v>0</v>
      </c>
    </row>
    <row r="71" spans="2:9" s="306" customFormat="1" ht="268.5" customHeight="1">
      <c r="B71" s="307">
        <f>B68+1</f>
        <v>59</v>
      </c>
      <c r="C71" s="315" t="s">
        <v>762</v>
      </c>
      <c r="D71" s="343" t="s">
        <v>763</v>
      </c>
      <c r="E71" s="344"/>
      <c r="F71" s="315" t="s">
        <v>624</v>
      </c>
      <c r="G71" s="312">
        <v>1</v>
      </c>
      <c r="H71" s="313"/>
      <c r="I71" s="314">
        <f>H71*G71</f>
        <v>0</v>
      </c>
    </row>
    <row r="72" spans="2:9" s="306" customFormat="1" ht="15.95" customHeight="1">
      <c r="B72" s="307">
        <f t="shared" ref="B72:B88" si="4">B71+1</f>
        <v>60</v>
      </c>
      <c r="C72" s="315" t="s">
        <v>764</v>
      </c>
      <c r="D72" s="316" t="s">
        <v>765</v>
      </c>
      <c r="E72" s="317" t="s">
        <v>766</v>
      </c>
      <c r="F72" s="315" t="s">
        <v>624</v>
      </c>
      <c r="G72" s="312">
        <v>1</v>
      </c>
      <c r="H72" s="313"/>
      <c r="I72" s="318">
        <f>H72*G72</f>
        <v>0</v>
      </c>
    </row>
    <row r="73" spans="2:9" s="306" customFormat="1" ht="29.1" customHeight="1">
      <c r="B73" s="307">
        <f t="shared" si="4"/>
        <v>61</v>
      </c>
      <c r="C73" s="315" t="s">
        <v>767</v>
      </c>
      <c r="D73" s="316" t="s">
        <v>768</v>
      </c>
      <c r="E73" s="317" t="s">
        <v>769</v>
      </c>
      <c r="F73" s="315" t="s">
        <v>624</v>
      </c>
      <c r="G73" s="312">
        <v>4</v>
      </c>
      <c r="H73" s="313"/>
      <c r="I73" s="345">
        <f>G73*H73</f>
        <v>0</v>
      </c>
    </row>
    <row r="74" spans="2:9" s="306" customFormat="1" ht="29.1" customHeight="1">
      <c r="B74" s="307">
        <f t="shared" si="4"/>
        <v>62</v>
      </c>
      <c r="C74" s="315" t="s">
        <v>770</v>
      </c>
      <c r="D74" s="316" t="s">
        <v>771</v>
      </c>
      <c r="E74" s="317" t="s">
        <v>772</v>
      </c>
      <c r="F74" s="315" t="s">
        <v>624</v>
      </c>
      <c r="G74" s="312">
        <v>4</v>
      </c>
      <c r="H74" s="313"/>
      <c r="I74" s="345">
        <f>G74*H74</f>
        <v>0</v>
      </c>
    </row>
    <row r="75" spans="2:9" s="306" customFormat="1" ht="15.95" customHeight="1">
      <c r="B75" s="307">
        <f t="shared" si="4"/>
        <v>63</v>
      </c>
      <c r="C75" s="315" t="s">
        <v>773</v>
      </c>
      <c r="D75" s="316" t="s">
        <v>774</v>
      </c>
      <c r="E75" s="317" t="s">
        <v>775</v>
      </c>
      <c r="F75" s="315" t="s">
        <v>624</v>
      </c>
      <c r="G75" s="312">
        <v>4</v>
      </c>
      <c r="H75" s="313"/>
      <c r="I75" s="345">
        <f>G75*H75</f>
        <v>0</v>
      </c>
    </row>
    <row r="76" spans="2:9" s="306" customFormat="1" ht="15.95" customHeight="1">
      <c r="B76" s="307">
        <f t="shared" si="4"/>
        <v>64</v>
      </c>
      <c r="C76" s="315" t="s">
        <v>776</v>
      </c>
      <c r="D76" s="316" t="s">
        <v>777</v>
      </c>
      <c r="E76" s="317" t="s">
        <v>778</v>
      </c>
      <c r="F76" s="315" t="s">
        <v>624</v>
      </c>
      <c r="G76" s="312">
        <v>5</v>
      </c>
      <c r="H76" s="313"/>
      <c r="I76" s="345">
        <f>G76*H76</f>
        <v>0</v>
      </c>
    </row>
    <row r="77" spans="2:9" s="306" customFormat="1" ht="15.95" customHeight="1">
      <c r="B77" s="307">
        <f t="shared" si="4"/>
        <v>65</v>
      </c>
      <c r="C77" s="315" t="s">
        <v>779</v>
      </c>
      <c r="D77" s="316" t="s">
        <v>780</v>
      </c>
      <c r="E77" s="317" t="s">
        <v>781</v>
      </c>
      <c r="F77" s="315" t="s">
        <v>624</v>
      </c>
      <c r="G77" s="312">
        <v>1</v>
      </c>
      <c r="H77" s="313"/>
      <c r="I77" s="318">
        <f t="shared" ref="I77:I88" si="5">H77*G77</f>
        <v>0</v>
      </c>
    </row>
    <row r="78" spans="2:9" s="306" customFormat="1" ht="15.95" customHeight="1">
      <c r="B78" s="307">
        <f t="shared" si="4"/>
        <v>66</v>
      </c>
      <c r="C78" s="315" t="s">
        <v>782</v>
      </c>
      <c r="D78" s="316" t="s">
        <v>783</v>
      </c>
      <c r="E78" s="317" t="s">
        <v>784</v>
      </c>
      <c r="F78" s="315" t="s">
        <v>624</v>
      </c>
      <c r="G78" s="312">
        <v>4</v>
      </c>
      <c r="H78" s="313"/>
      <c r="I78" s="318">
        <f t="shared" si="5"/>
        <v>0</v>
      </c>
    </row>
    <row r="79" spans="2:9" s="306" customFormat="1" ht="15.95" customHeight="1">
      <c r="B79" s="307">
        <f t="shared" si="4"/>
        <v>67</v>
      </c>
      <c r="C79" s="315" t="s">
        <v>785</v>
      </c>
      <c r="D79" s="316" t="s">
        <v>786</v>
      </c>
      <c r="E79" s="317" t="s">
        <v>787</v>
      </c>
      <c r="F79" s="315" t="s">
        <v>624</v>
      </c>
      <c r="G79" s="312">
        <v>5</v>
      </c>
      <c r="H79" s="313"/>
      <c r="I79" s="318">
        <f t="shared" si="5"/>
        <v>0</v>
      </c>
    </row>
    <row r="80" spans="2:9" s="306" customFormat="1" ht="29.1" customHeight="1">
      <c r="B80" s="307">
        <f t="shared" si="4"/>
        <v>68</v>
      </c>
      <c r="C80" s="315" t="s">
        <v>788</v>
      </c>
      <c r="D80" s="316" t="s">
        <v>789</v>
      </c>
      <c r="F80" s="315" t="s">
        <v>624</v>
      </c>
      <c r="G80" s="312">
        <v>2</v>
      </c>
      <c r="H80" s="313"/>
      <c r="I80" s="318">
        <f t="shared" si="5"/>
        <v>0</v>
      </c>
    </row>
    <row r="81" spans="1:9" s="306" customFormat="1" ht="42" customHeight="1">
      <c r="B81" s="307">
        <f t="shared" si="4"/>
        <v>69</v>
      </c>
      <c r="C81" s="315" t="s">
        <v>790</v>
      </c>
      <c r="D81" s="321" t="s">
        <v>791</v>
      </c>
      <c r="E81" s="317" t="s">
        <v>792</v>
      </c>
      <c r="F81" s="315" t="s">
        <v>624</v>
      </c>
      <c r="G81" s="312">
        <v>1</v>
      </c>
      <c r="H81" s="313"/>
      <c r="I81" s="318">
        <f t="shared" si="5"/>
        <v>0</v>
      </c>
    </row>
    <row r="82" spans="1:9" s="306" customFormat="1" ht="42" customHeight="1">
      <c r="B82" s="307">
        <f t="shared" si="4"/>
        <v>70</v>
      </c>
      <c r="C82" s="315" t="s">
        <v>793</v>
      </c>
      <c r="D82" s="321" t="s">
        <v>794</v>
      </c>
      <c r="E82" s="317" t="s">
        <v>795</v>
      </c>
      <c r="F82" s="315" t="s">
        <v>624</v>
      </c>
      <c r="G82" s="312">
        <v>1</v>
      </c>
      <c r="H82" s="313"/>
      <c r="I82" s="318">
        <f t="shared" si="5"/>
        <v>0</v>
      </c>
    </row>
    <row r="83" spans="1:9" s="306" customFormat="1" ht="15.95" customHeight="1">
      <c r="B83" s="307">
        <f t="shared" si="4"/>
        <v>71</v>
      </c>
      <c r="C83" s="322" t="s">
        <v>796</v>
      </c>
      <c r="D83" s="317" t="s">
        <v>797</v>
      </c>
      <c r="E83" s="317" t="s">
        <v>752</v>
      </c>
      <c r="F83" s="322" t="s">
        <v>296</v>
      </c>
      <c r="G83" s="323">
        <v>18</v>
      </c>
      <c r="H83" s="313"/>
      <c r="I83" s="318">
        <f t="shared" si="5"/>
        <v>0</v>
      </c>
    </row>
    <row r="84" spans="1:9" s="306" customFormat="1" ht="15.95" customHeight="1">
      <c r="B84" s="307">
        <f t="shared" si="4"/>
        <v>72</v>
      </c>
      <c r="C84" s="315" t="s">
        <v>798</v>
      </c>
      <c r="D84" s="317" t="s">
        <v>799</v>
      </c>
      <c r="E84" s="317" t="s">
        <v>694</v>
      </c>
      <c r="F84" s="322" t="s">
        <v>296</v>
      </c>
      <c r="G84" s="323">
        <v>12</v>
      </c>
      <c r="H84" s="313"/>
      <c r="I84" s="318">
        <f t="shared" si="5"/>
        <v>0</v>
      </c>
    </row>
    <row r="85" spans="1:9" s="306" customFormat="1" ht="42" customHeight="1">
      <c r="B85" s="307">
        <f t="shared" si="4"/>
        <v>73</v>
      </c>
      <c r="C85" s="315" t="s">
        <v>800</v>
      </c>
      <c r="D85" s="317" t="s">
        <v>702</v>
      </c>
      <c r="E85" s="317" t="s">
        <v>703</v>
      </c>
      <c r="F85" s="322" t="s">
        <v>188</v>
      </c>
      <c r="G85" s="323">
        <v>76</v>
      </c>
      <c r="H85" s="313"/>
      <c r="I85" s="318">
        <f t="shared" si="5"/>
        <v>0</v>
      </c>
    </row>
    <row r="86" spans="1:9" s="306" customFormat="1" ht="29.1" customHeight="1">
      <c r="B86" s="307">
        <f t="shared" si="4"/>
        <v>74</v>
      </c>
      <c r="C86" s="324" t="s">
        <v>801</v>
      </c>
      <c r="D86" s="317" t="s">
        <v>705</v>
      </c>
      <c r="E86" s="325" t="s">
        <v>706</v>
      </c>
      <c r="F86" s="324" t="s">
        <v>188</v>
      </c>
      <c r="G86" s="323">
        <v>34</v>
      </c>
      <c r="H86" s="313"/>
      <c r="I86" s="318">
        <f t="shared" si="5"/>
        <v>0</v>
      </c>
    </row>
    <row r="87" spans="1:9" s="306" customFormat="1" ht="29.1" customHeight="1">
      <c r="B87" s="307">
        <f t="shared" si="4"/>
        <v>75</v>
      </c>
      <c r="C87" s="324" t="s">
        <v>802</v>
      </c>
      <c r="D87" s="317" t="s">
        <v>708</v>
      </c>
      <c r="E87" s="325" t="s">
        <v>706</v>
      </c>
      <c r="F87" s="324" t="s">
        <v>188</v>
      </c>
      <c r="G87" s="323">
        <v>45</v>
      </c>
      <c r="H87" s="313"/>
      <c r="I87" s="318">
        <f t="shared" si="5"/>
        <v>0</v>
      </c>
    </row>
    <row r="88" spans="1:9" s="306" customFormat="1" ht="29.1" customHeight="1">
      <c r="B88" s="307">
        <f t="shared" si="4"/>
        <v>76</v>
      </c>
      <c r="C88" s="324" t="s">
        <v>803</v>
      </c>
      <c r="D88" s="317" t="s">
        <v>710</v>
      </c>
      <c r="E88" s="325"/>
      <c r="F88" s="324" t="s">
        <v>188</v>
      </c>
      <c r="G88" s="323">
        <v>50</v>
      </c>
      <c r="H88" s="313"/>
      <c r="I88" s="319">
        <f t="shared" si="5"/>
        <v>0</v>
      </c>
    </row>
    <row r="89" spans="1:9" ht="15.95" customHeight="1">
      <c r="A89" s="306"/>
      <c r="B89" s="307"/>
      <c r="C89" s="326"/>
      <c r="D89" s="317"/>
      <c r="E89" s="317"/>
      <c r="F89" s="322"/>
      <c r="G89" s="323"/>
      <c r="H89" s="318"/>
      <c r="I89" s="339"/>
    </row>
    <row r="90" spans="1:9" ht="15.95" customHeight="1">
      <c r="A90" s="306"/>
      <c r="B90" s="307"/>
      <c r="C90" s="326"/>
      <c r="D90" s="300" t="s">
        <v>804</v>
      </c>
      <c r="E90" s="317"/>
      <c r="F90" s="322"/>
      <c r="G90" s="323"/>
      <c r="H90" s="318"/>
      <c r="I90" s="346">
        <f>SUM(I91:I98)</f>
        <v>0</v>
      </c>
    </row>
    <row r="91" spans="1:9" ht="15.95" customHeight="1">
      <c r="A91" s="306"/>
      <c r="B91" s="307">
        <f>B88+1</f>
        <v>77</v>
      </c>
      <c r="C91" s="326"/>
      <c r="D91" s="316" t="s">
        <v>805</v>
      </c>
      <c r="E91" s="317"/>
      <c r="F91" s="347" t="s">
        <v>280</v>
      </c>
      <c r="G91" s="348">
        <v>1</v>
      </c>
      <c r="H91" s="313"/>
      <c r="I91" s="314">
        <f t="shared" ref="I91:I98" si="6">G91*H91</f>
        <v>0</v>
      </c>
    </row>
    <row r="92" spans="1:9" ht="15.95" customHeight="1">
      <c r="A92" s="306"/>
      <c r="B92" s="307">
        <f t="shared" ref="B92:B98" si="7">B91+1</f>
        <v>78</v>
      </c>
      <c r="C92" s="326"/>
      <c r="D92" s="316" t="s">
        <v>806</v>
      </c>
      <c r="E92" s="317"/>
      <c r="F92" s="347" t="s">
        <v>280</v>
      </c>
      <c r="G92" s="348">
        <v>1</v>
      </c>
      <c r="H92" s="313"/>
      <c r="I92" s="314">
        <f t="shared" si="6"/>
        <v>0</v>
      </c>
    </row>
    <row r="93" spans="1:9" ht="29.1" customHeight="1">
      <c r="A93" s="306"/>
      <c r="B93" s="307">
        <f t="shared" si="7"/>
        <v>79</v>
      </c>
      <c r="C93" s="326"/>
      <c r="D93" s="316" t="s">
        <v>807</v>
      </c>
      <c r="E93" s="317"/>
      <c r="F93" s="347" t="s">
        <v>280</v>
      </c>
      <c r="G93" s="348">
        <v>1</v>
      </c>
      <c r="H93" s="313"/>
      <c r="I93" s="318">
        <f t="shared" si="6"/>
        <v>0</v>
      </c>
    </row>
    <row r="94" spans="1:9" ht="15.95" customHeight="1">
      <c r="A94" s="306"/>
      <c r="B94" s="307">
        <f t="shared" si="7"/>
        <v>80</v>
      </c>
      <c r="C94" s="326"/>
      <c r="D94" s="316" t="s">
        <v>808</v>
      </c>
      <c r="E94" s="317"/>
      <c r="F94" s="347" t="s">
        <v>280</v>
      </c>
      <c r="G94" s="348">
        <v>1</v>
      </c>
      <c r="H94" s="313"/>
      <c r="I94" s="318">
        <f t="shared" si="6"/>
        <v>0</v>
      </c>
    </row>
    <row r="95" spans="1:9" ht="15.95" customHeight="1">
      <c r="A95" s="306"/>
      <c r="B95" s="307">
        <f t="shared" si="7"/>
        <v>81</v>
      </c>
      <c r="C95" s="326"/>
      <c r="D95" s="316" t="s">
        <v>809</v>
      </c>
      <c r="E95" s="317"/>
      <c r="F95" s="347" t="s">
        <v>280</v>
      </c>
      <c r="G95" s="348">
        <v>1</v>
      </c>
      <c r="H95" s="313"/>
      <c r="I95" s="318">
        <f t="shared" si="6"/>
        <v>0</v>
      </c>
    </row>
    <row r="96" spans="1:9" ht="15.95" customHeight="1">
      <c r="A96" s="306"/>
      <c r="B96" s="307">
        <f t="shared" si="7"/>
        <v>82</v>
      </c>
      <c r="C96" s="326"/>
      <c r="D96" s="316" t="s">
        <v>810</v>
      </c>
      <c r="E96" s="317"/>
      <c r="F96" s="347" t="s">
        <v>280</v>
      </c>
      <c r="G96" s="348">
        <v>1</v>
      </c>
      <c r="H96" s="313"/>
      <c r="I96" s="318">
        <f t="shared" si="6"/>
        <v>0</v>
      </c>
    </row>
    <row r="97" spans="1:9" ht="15.95" customHeight="1">
      <c r="A97" s="306"/>
      <c r="B97" s="307">
        <f t="shared" si="7"/>
        <v>83</v>
      </c>
      <c r="C97" s="326"/>
      <c r="D97" s="316" t="s">
        <v>811</v>
      </c>
      <c r="E97" s="317"/>
      <c r="F97" s="347" t="s">
        <v>280</v>
      </c>
      <c r="G97" s="348">
        <v>1</v>
      </c>
      <c r="H97" s="313"/>
      <c r="I97" s="318">
        <f t="shared" si="6"/>
        <v>0</v>
      </c>
    </row>
    <row r="98" spans="1:9" ht="15.95" customHeight="1">
      <c r="A98" s="306"/>
      <c r="B98" s="307">
        <f t="shared" si="7"/>
        <v>84</v>
      </c>
      <c r="C98" s="326"/>
      <c r="D98" s="316" t="s">
        <v>812</v>
      </c>
      <c r="E98" s="317"/>
      <c r="F98" s="347" t="s">
        <v>280</v>
      </c>
      <c r="G98" s="348">
        <v>1</v>
      </c>
      <c r="H98" s="313"/>
      <c r="I98" s="318">
        <f t="shared" si="6"/>
        <v>0</v>
      </c>
    </row>
    <row r="99" spans="1:9">
      <c r="A99" s="306"/>
      <c r="B99" s="307"/>
      <c r="C99" s="326"/>
      <c r="D99" s="316"/>
      <c r="E99" s="317"/>
      <c r="F99" s="317"/>
      <c r="G99" s="323"/>
      <c r="H99" s="318"/>
      <c r="I99" s="327"/>
    </row>
    <row r="100" spans="1:9">
      <c r="A100" s="306"/>
      <c r="B100" s="307"/>
      <c r="C100" s="326"/>
      <c r="D100" s="349"/>
      <c r="E100" s="317"/>
      <c r="F100" s="322"/>
      <c r="G100" s="323"/>
      <c r="H100" s="318"/>
      <c r="I100" s="327"/>
    </row>
    <row r="101" spans="1:9" ht="15.95" customHeight="1">
      <c r="A101" s="306"/>
      <c r="B101" s="307"/>
      <c r="C101" s="326"/>
      <c r="D101" s="300" t="s">
        <v>813</v>
      </c>
      <c r="E101" s="317"/>
      <c r="F101" s="317"/>
      <c r="G101" s="323"/>
      <c r="H101" s="318"/>
      <c r="I101" s="327"/>
    </row>
    <row r="102" spans="1:9" ht="15.95" customHeight="1">
      <c r="A102" s="306"/>
      <c r="B102" s="307"/>
      <c r="C102" s="326"/>
      <c r="D102" s="316" t="s">
        <v>621</v>
      </c>
      <c r="E102" s="317"/>
      <c r="F102" s="317"/>
      <c r="G102" s="323"/>
      <c r="H102" s="318"/>
      <c r="I102" s="350">
        <f>I8</f>
        <v>0</v>
      </c>
    </row>
    <row r="103" spans="1:9" ht="15.95" customHeight="1">
      <c r="A103" s="306"/>
      <c r="B103" s="307"/>
      <c r="C103" s="326"/>
      <c r="D103" s="316" t="s">
        <v>715</v>
      </c>
      <c r="E103" s="317"/>
      <c r="F103" s="322"/>
      <c r="G103" s="323"/>
      <c r="H103" s="318"/>
      <c r="I103" s="350">
        <f>I47</f>
        <v>0</v>
      </c>
    </row>
    <row r="104" spans="1:9" ht="15.95" customHeight="1">
      <c r="A104" s="306"/>
      <c r="B104" s="307"/>
      <c r="C104" s="326"/>
      <c r="D104" s="316" t="s">
        <v>761</v>
      </c>
      <c r="E104" s="317"/>
      <c r="F104" s="322"/>
      <c r="G104" s="323"/>
      <c r="H104" s="318"/>
      <c r="I104" s="350">
        <f>I70</f>
        <v>0</v>
      </c>
    </row>
    <row r="105" spans="1:9" ht="15.95" customHeight="1">
      <c r="A105" s="306"/>
      <c r="B105" s="307"/>
      <c r="C105" s="326"/>
      <c r="D105" s="316" t="s">
        <v>804</v>
      </c>
      <c r="E105" s="317"/>
      <c r="F105" s="317"/>
      <c r="G105" s="323"/>
      <c r="H105" s="318"/>
      <c r="I105" s="350">
        <f>I90</f>
        <v>0</v>
      </c>
    </row>
    <row r="106" spans="1:9">
      <c r="A106" s="306"/>
      <c r="B106" s="307"/>
      <c r="C106" s="326"/>
      <c r="D106" s="351"/>
      <c r="E106" s="352"/>
      <c r="F106" s="352"/>
      <c r="G106" s="353"/>
      <c r="H106" s="318"/>
      <c r="I106" s="354"/>
    </row>
    <row r="107" spans="1:9" ht="15.95" customHeight="1">
      <c r="A107" s="306"/>
      <c r="B107" s="307"/>
      <c r="C107" s="355"/>
      <c r="D107" s="356" t="s">
        <v>814</v>
      </c>
      <c r="E107" s="356"/>
      <c r="F107" s="356"/>
      <c r="G107" s="356"/>
      <c r="H107" s="356"/>
      <c r="I107" s="357">
        <f>SUM(I102:I106)</f>
        <v>0</v>
      </c>
    </row>
    <row r="108" spans="1:9">
      <c r="A108" s="306"/>
      <c r="B108" s="307"/>
      <c r="C108" s="326"/>
      <c r="D108" s="358"/>
      <c r="E108" s="359"/>
      <c r="F108" s="359"/>
      <c r="G108" s="360"/>
      <c r="I108" s="362"/>
    </row>
  </sheetData>
  <autoFilter ref="B4:I87" xr:uid="{00000000-0009-0000-0000-000002000000}"/>
  <mergeCells count="5">
    <mergeCell ref="D9:E9"/>
    <mergeCell ref="D10:E10"/>
    <mergeCell ref="D48:E48"/>
    <mergeCell ref="D71:E71"/>
    <mergeCell ref="D107:H107"/>
  </mergeCells>
  <printOptions gridLines="1"/>
  <pageMargins left="0.70866141732283472" right="0.70866141732283472" top="0.74803149606299213" bottom="0.74803149606299213" header="0.31496062992125984" footer="0.31496062992125984"/>
  <pageSetup paperSize="9" scale="75" fitToHeight="0" orientation="landscape" blackAndWhite="1" horizontalDpi="300" verticalDpi="300" r:id="rId1"/>
  <headerFooter alignWithMargins="0">
    <oddFooter>Stránka &amp;P</oddFooter>
  </headerFooter>
  <rowBreaks count="2" manualBreakCount="2">
    <brk id="10" min="1" max="8" man="1"/>
    <brk id="46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897DD-956A-465D-B4C4-71D8815E3D83}">
  <dimension ref="A1:AMG378"/>
  <sheetViews>
    <sheetView topLeftCell="A350" workbookViewId="0">
      <selection activeCell="I108" sqref="I108"/>
    </sheetView>
  </sheetViews>
  <sheetFormatPr defaultRowHeight="12.75"/>
  <cols>
    <col min="1" max="1" width="7.83203125" style="371" customWidth="1"/>
    <col min="2" max="2" width="12.83203125" style="371" customWidth="1"/>
    <col min="3" max="3" width="93" style="371" customWidth="1"/>
    <col min="4" max="4" width="5" style="371" customWidth="1"/>
    <col min="5" max="5" width="7.1640625" style="371" customWidth="1"/>
    <col min="6" max="6" width="12.5" style="371" customWidth="1"/>
    <col min="7" max="7" width="16.5" style="371" customWidth="1"/>
    <col min="8" max="8" width="15.6640625" style="371" customWidth="1"/>
    <col min="9" max="9" width="16.83203125" style="371" customWidth="1"/>
    <col min="10" max="1021" width="9.33203125" style="371"/>
    <col min="1022" max="16384" width="9.33203125" style="220"/>
  </cols>
  <sheetData>
    <row r="1" spans="1:10" ht="15.75">
      <c r="A1" s="368" t="s">
        <v>815</v>
      </c>
      <c r="B1" s="369"/>
      <c r="C1" s="369"/>
      <c r="D1" s="369"/>
      <c r="E1" s="369"/>
      <c r="F1" s="369"/>
      <c r="G1" s="370"/>
    </row>
    <row r="2" spans="1:10" ht="15.75">
      <c r="A2" s="372" t="s">
        <v>816</v>
      </c>
      <c r="B2" s="373"/>
      <c r="C2" s="373"/>
      <c r="D2" s="373"/>
      <c r="E2" s="373"/>
      <c r="F2" s="373"/>
      <c r="G2" s="374"/>
    </row>
    <row r="4" spans="1:10" ht="23.25" customHeight="1">
      <c r="A4" s="375" t="s">
        <v>817</v>
      </c>
      <c r="B4" s="375"/>
      <c r="C4" s="375"/>
      <c r="D4" s="375"/>
      <c r="E4" s="375"/>
      <c r="F4" s="375"/>
      <c r="G4" s="375"/>
    </row>
    <row r="6" spans="1:10" ht="15.75">
      <c r="A6" s="376"/>
      <c r="B6" s="376"/>
      <c r="C6" s="376"/>
      <c r="D6" s="376"/>
      <c r="E6" s="376"/>
      <c r="F6" s="376"/>
      <c r="G6" s="376"/>
    </row>
    <row r="8" spans="1:10" ht="33">
      <c r="A8" s="377" t="s">
        <v>818</v>
      </c>
      <c r="B8" s="377" t="s">
        <v>819</v>
      </c>
      <c r="C8" s="377" t="s">
        <v>57</v>
      </c>
      <c r="D8" s="377" t="s">
        <v>820</v>
      </c>
      <c r="E8" s="377" t="s">
        <v>821</v>
      </c>
      <c r="F8" s="377" t="s">
        <v>822</v>
      </c>
      <c r="G8" s="378" t="s">
        <v>823</v>
      </c>
    </row>
    <row r="9" spans="1:10">
      <c r="A9" s="379" t="str">
        <f>IFERROR(IF(NOT(D9=""),IF(#REF!="Č.",1,IF(#REF!="",#REF!+1,#REF!+1)),""),1)</f>
        <v/>
      </c>
      <c r="B9" s="380"/>
      <c r="C9" s="381"/>
      <c r="D9" s="382"/>
      <c r="E9" s="382"/>
      <c r="F9" s="382"/>
      <c r="G9" s="383"/>
    </row>
    <row r="10" spans="1:10" s="371" customFormat="1">
      <c r="A10" s="380"/>
      <c r="B10" s="380"/>
      <c r="C10" s="381" t="s">
        <v>824</v>
      </c>
      <c r="D10" s="382"/>
      <c r="E10" s="382"/>
      <c r="F10" s="384"/>
      <c r="G10" s="385"/>
    </row>
    <row r="11" spans="1:10" s="371" customFormat="1" ht="38.25">
      <c r="A11" s="380">
        <v>2</v>
      </c>
      <c r="B11" s="386" t="s">
        <v>825</v>
      </c>
      <c r="C11" s="387" t="s">
        <v>826</v>
      </c>
      <c r="D11" s="380" t="s">
        <v>624</v>
      </c>
      <c r="E11" s="380">
        <v>1</v>
      </c>
      <c r="F11" s="388"/>
      <c r="G11" s="385">
        <f t="shared" ref="G11:G24" si="0">F11*E11</f>
        <v>0</v>
      </c>
    </row>
    <row r="12" spans="1:10" s="371" customFormat="1" ht="25.5">
      <c r="A12" s="380">
        <f t="shared" ref="A12:A24" si="1">A11+1</f>
        <v>3</v>
      </c>
      <c r="B12" s="386" t="s">
        <v>825</v>
      </c>
      <c r="C12" s="387" t="s">
        <v>827</v>
      </c>
      <c r="D12" s="380" t="s">
        <v>624</v>
      </c>
      <c r="E12" s="380">
        <v>8</v>
      </c>
      <c r="F12" s="388"/>
      <c r="G12" s="385">
        <f t="shared" si="0"/>
        <v>0</v>
      </c>
    </row>
    <row r="13" spans="1:10" ht="25.5">
      <c r="A13" s="380">
        <f t="shared" si="1"/>
        <v>4</v>
      </c>
      <c r="B13" s="386" t="s">
        <v>825</v>
      </c>
      <c r="C13" s="387" t="s">
        <v>828</v>
      </c>
      <c r="D13" s="380" t="s">
        <v>624</v>
      </c>
      <c r="E13" s="380">
        <v>3</v>
      </c>
      <c r="F13" s="388"/>
      <c r="G13" s="385">
        <f t="shared" si="0"/>
        <v>0</v>
      </c>
    </row>
    <row r="14" spans="1:10" s="371" customFormat="1">
      <c r="A14" s="380">
        <f t="shared" si="1"/>
        <v>5</v>
      </c>
      <c r="B14" s="386" t="s">
        <v>825</v>
      </c>
      <c r="C14" s="387" t="s">
        <v>829</v>
      </c>
      <c r="D14" s="380" t="s">
        <v>296</v>
      </c>
      <c r="E14" s="380">
        <v>18</v>
      </c>
      <c r="F14" s="388"/>
      <c r="G14" s="385">
        <f t="shared" si="0"/>
        <v>0</v>
      </c>
      <c r="J14" s="389"/>
    </row>
    <row r="15" spans="1:10" s="371" customFormat="1">
      <c r="A15" s="380">
        <f t="shared" si="1"/>
        <v>6</v>
      </c>
      <c r="B15" s="386" t="s">
        <v>825</v>
      </c>
      <c r="C15" s="387" t="s">
        <v>830</v>
      </c>
      <c r="D15" s="380" t="s">
        <v>296</v>
      </c>
      <c r="E15" s="380">
        <v>8</v>
      </c>
      <c r="F15" s="388"/>
      <c r="G15" s="385">
        <f t="shared" si="0"/>
        <v>0</v>
      </c>
      <c r="J15" s="389"/>
    </row>
    <row r="16" spans="1:10" s="371" customFormat="1">
      <c r="A16" s="380">
        <f t="shared" si="1"/>
        <v>7</v>
      </c>
      <c r="B16" s="386" t="s">
        <v>825</v>
      </c>
      <c r="C16" s="387" t="s">
        <v>831</v>
      </c>
      <c r="D16" s="380" t="s">
        <v>296</v>
      </c>
      <c r="E16" s="380">
        <v>4</v>
      </c>
      <c r="F16" s="390"/>
      <c r="G16" s="385">
        <f t="shared" si="0"/>
        <v>0</v>
      </c>
      <c r="J16" s="389"/>
    </row>
    <row r="17" spans="1:10" s="371" customFormat="1">
      <c r="A17" s="380">
        <f t="shared" si="1"/>
        <v>8</v>
      </c>
      <c r="B17" s="386" t="s">
        <v>825</v>
      </c>
      <c r="C17" s="387" t="s">
        <v>832</v>
      </c>
      <c r="D17" s="380" t="s">
        <v>296</v>
      </c>
      <c r="E17" s="380">
        <v>10</v>
      </c>
      <c r="F17" s="390"/>
      <c r="G17" s="385">
        <f t="shared" si="0"/>
        <v>0</v>
      </c>
      <c r="J17" s="389"/>
    </row>
    <row r="18" spans="1:10" s="371" customFormat="1">
      <c r="A18" s="380">
        <f t="shared" si="1"/>
        <v>9</v>
      </c>
      <c r="B18" s="386" t="s">
        <v>825</v>
      </c>
      <c r="C18" s="387" t="s">
        <v>833</v>
      </c>
      <c r="D18" s="380" t="s">
        <v>296</v>
      </c>
      <c r="E18" s="380">
        <v>42</v>
      </c>
      <c r="F18" s="388"/>
      <c r="G18" s="385">
        <f t="shared" si="0"/>
        <v>0</v>
      </c>
      <c r="J18" s="389"/>
    </row>
    <row r="19" spans="1:10" s="371" customFormat="1">
      <c r="A19" s="380">
        <f t="shared" si="1"/>
        <v>10</v>
      </c>
      <c r="B19" s="386" t="s">
        <v>825</v>
      </c>
      <c r="C19" s="391" t="s">
        <v>834</v>
      </c>
      <c r="D19" s="392" t="s">
        <v>624</v>
      </c>
      <c r="E19" s="380">
        <v>5</v>
      </c>
      <c r="F19" s="390"/>
      <c r="G19" s="385">
        <f t="shared" si="0"/>
        <v>0</v>
      </c>
    </row>
    <row r="20" spans="1:10" s="371" customFormat="1">
      <c r="A20" s="380">
        <f t="shared" si="1"/>
        <v>11</v>
      </c>
      <c r="B20" s="386" t="s">
        <v>825</v>
      </c>
      <c r="C20" s="391" t="s">
        <v>834</v>
      </c>
      <c r="D20" s="392" t="s">
        <v>624</v>
      </c>
      <c r="E20" s="380">
        <v>5</v>
      </c>
      <c r="F20" s="388"/>
      <c r="G20" s="385">
        <f t="shared" si="0"/>
        <v>0</v>
      </c>
    </row>
    <row r="21" spans="1:10" s="371" customFormat="1">
      <c r="A21" s="380">
        <f t="shared" si="1"/>
        <v>12</v>
      </c>
      <c r="B21" s="386" t="s">
        <v>825</v>
      </c>
      <c r="C21" s="393" t="s">
        <v>835</v>
      </c>
      <c r="D21" s="392" t="s">
        <v>195</v>
      </c>
      <c r="E21" s="380">
        <v>10</v>
      </c>
      <c r="F21" s="390"/>
      <c r="G21" s="385">
        <f t="shared" si="0"/>
        <v>0</v>
      </c>
    </row>
    <row r="22" spans="1:10" ht="25.5">
      <c r="A22" s="380">
        <f t="shared" si="1"/>
        <v>13</v>
      </c>
      <c r="B22" s="386" t="s">
        <v>825</v>
      </c>
      <c r="C22" s="393" t="s">
        <v>836</v>
      </c>
      <c r="D22" s="392" t="s">
        <v>624</v>
      </c>
      <c r="E22" s="380">
        <v>11</v>
      </c>
      <c r="F22" s="388"/>
      <c r="G22" s="385">
        <f t="shared" si="0"/>
        <v>0</v>
      </c>
    </row>
    <row r="23" spans="1:10" s="371" customFormat="1">
      <c r="A23" s="380">
        <f t="shared" si="1"/>
        <v>14</v>
      </c>
      <c r="B23" s="386" t="s">
        <v>825</v>
      </c>
      <c r="C23" s="393" t="s">
        <v>837</v>
      </c>
      <c r="D23" s="392" t="s">
        <v>624</v>
      </c>
      <c r="E23" s="380">
        <v>7</v>
      </c>
      <c r="F23" s="388"/>
      <c r="G23" s="385">
        <f t="shared" si="0"/>
        <v>0</v>
      </c>
    </row>
    <row r="24" spans="1:10" s="371" customFormat="1">
      <c r="A24" s="380">
        <f t="shared" si="1"/>
        <v>15</v>
      </c>
      <c r="B24" s="386" t="s">
        <v>825</v>
      </c>
      <c r="C24" s="393" t="s">
        <v>838</v>
      </c>
      <c r="D24" s="392" t="s">
        <v>624</v>
      </c>
      <c r="E24" s="380">
        <v>4</v>
      </c>
      <c r="F24" s="388"/>
      <c r="G24" s="385">
        <f t="shared" si="0"/>
        <v>0</v>
      </c>
    </row>
    <row r="25" spans="1:10" s="371" customFormat="1" ht="12.75" customHeight="1">
      <c r="A25" s="380"/>
      <c r="B25" s="386"/>
      <c r="C25" s="394" t="s">
        <v>839</v>
      </c>
      <c r="D25" s="394"/>
      <c r="E25" s="394"/>
      <c r="F25" s="394"/>
      <c r="G25" s="395">
        <f>SUM(G11:G24)</f>
        <v>0</v>
      </c>
    </row>
    <row r="26" spans="1:10" s="371" customFormat="1">
      <c r="A26" s="380"/>
      <c r="B26" s="386"/>
      <c r="C26" s="393"/>
      <c r="D26" s="392"/>
      <c r="E26" s="380"/>
      <c r="F26" s="396"/>
      <c r="G26" s="385"/>
    </row>
    <row r="27" spans="1:10">
      <c r="A27" s="380"/>
      <c r="B27" s="380"/>
      <c r="C27" s="381" t="s">
        <v>840</v>
      </c>
      <c r="D27" s="382"/>
      <c r="E27" s="382"/>
      <c r="F27" s="382"/>
      <c r="G27" s="385"/>
    </row>
    <row r="28" spans="1:10" ht="38.25">
      <c r="A28" s="380">
        <v>17</v>
      </c>
      <c r="B28" s="386" t="s">
        <v>841</v>
      </c>
      <c r="C28" s="387" t="s">
        <v>842</v>
      </c>
      <c r="D28" s="380" t="s">
        <v>624</v>
      </c>
      <c r="E28" s="380">
        <v>1</v>
      </c>
      <c r="F28" s="388"/>
      <c r="G28" s="385">
        <f t="shared" ref="G28:G60" si="2">F28*E28</f>
        <v>0</v>
      </c>
    </row>
    <row r="29" spans="1:10" s="371" customFormat="1" ht="25.5">
      <c r="A29" s="380">
        <f t="shared" ref="A29:A41" si="3">A28+1</f>
        <v>18</v>
      </c>
      <c r="B29" s="386" t="s">
        <v>841</v>
      </c>
      <c r="C29" s="387" t="s">
        <v>843</v>
      </c>
      <c r="D29" s="380" t="s">
        <v>624</v>
      </c>
      <c r="E29" s="380">
        <v>1</v>
      </c>
      <c r="F29" s="388"/>
      <c r="G29" s="385">
        <f t="shared" si="2"/>
        <v>0</v>
      </c>
    </row>
    <row r="30" spans="1:10" s="371" customFormat="1" ht="25.5">
      <c r="A30" s="380">
        <f t="shared" si="3"/>
        <v>19</v>
      </c>
      <c r="B30" s="386" t="s">
        <v>841</v>
      </c>
      <c r="C30" s="387" t="s">
        <v>827</v>
      </c>
      <c r="D30" s="380" t="s">
        <v>624</v>
      </c>
      <c r="E30" s="380">
        <v>1</v>
      </c>
      <c r="F30" s="388"/>
      <c r="G30" s="385">
        <f t="shared" si="2"/>
        <v>0</v>
      </c>
    </row>
    <row r="31" spans="1:10" s="371" customFormat="1" ht="25.5">
      <c r="A31" s="380">
        <f t="shared" si="3"/>
        <v>20</v>
      </c>
      <c r="B31" s="386" t="s">
        <v>841</v>
      </c>
      <c r="C31" s="387" t="s">
        <v>828</v>
      </c>
      <c r="D31" s="380" t="s">
        <v>624</v>
      </c>
      <c r="E31" s="380">
        <v>6</v>
      </c>
      <c r="F31" s="388"/>
      <c r="G31" s="385">
        <f t="shared" si="2"/>
        <v>0</v>
      </c>
    </row>
    <row r="32" spans="1:10" s="371" customFormat="1">
      <c r="A32" s="380">
        <f t="shared" si="3"/>
        <v>21</v>
      </c>
      <c r="B32" s="386" t="s">
        <v>841</v>
      </c>
      <c r="C32" s="387" t="s">
        <v>829</v>
      </c>
      <c r="D32" s="380" t="s">
        <v>296</v>
      </c>
      <c r="E32" s="380">
        <v>44</v>
      </c>
      <c r="F32" s="388"/>
      <c r="G32" s="385">
        <f t="shared" si="2"/>
        <v>0</v>
      </c>
    </row>
    <row r="33" spans="1:7" s="371" customFormat="1">
      <c r="A33" s="380">
        <f t="shared" si="3"/>
        <v>22</v>
      </c>
      <c r="B33" s="386" t="s">
        <v>841</v>
      </c>
      <c r="C33" s="387" t="s">
        <v>830</v>
      </c>
      <c r="D33" s="380" t="s">
        <v>296</v>
      </c>
      <c r="E33" s="380">
        <v>6.5</v>
      </c>
      <c r="F33" s="388"/>
      <c r="G33" s="385">
        <f t="shared" si="2"/>
        <v>0</v>
      </c>
    </row>
    <row r="34" spans="1:7" s="371" customFormat="1">
      <c r="A34" s="380">
        <f t="shared" si="3"/>
        <v>23</v>
      </c>
      <c r="B34" s="386" t="s">
        <v>841</v>
      </c>
      <c r="C34" s="387" t="s">
        <v>831</v>
      </c>
      <c r="D34" s="380" t="s">
        <v>296</v>
      </c>
      <c r="E34" s="380">
        <v>40</v>
      </c>
      <c r="F34" s="388"/>
      <c r="G34" s="385">
        <f t="shared" si="2"/>
        <v>0</v>
      </c>
    </row>
    <row r="35" spans="1:7" s="371" customFormat="1">
      <c r="A35" s="380">
        <f t="shared" si="3"/>
        <v>24</v>
      </c>
      <c r="B35" s="386" t="s">
        <v>841</v>
      </c>
      <c r="C35" s="387" t="s">
        <v>832</v>
      </c>
      <c r="D35" s="380" t="s">
        <v>296</v>
      </c>
      <c r="E35" s="380">
        <v>47</v>
      </c>
      <c r="F35" s="388"/>
      <c r="G35" s="385">
        <f t="shared" si="2"/>
        <v>0</v>
      </c>
    </row>
    <row r="36" spans="1:7" s="371" customFormat="1">
      <c r="A36" s="380">
        <f t="shared" si="3"/>
        <v>25</v>
      </c>
      <c r="B36" s="386" t="s">
        <v>841</v>
      </c>
      <c r="C36" s="391" t="s">
        <v>834</v>
      </c>
      <c r="D36" s="392" t="s">
        <v>624</v>
      </c>
      <c r="E36" s="380">
        <v>3</v>
      </c>
      <c r="F36" s="388"/>
      <c r="G36" s="385">
        <f t="shared" si="2"/>
        <v>0</v>
      </c>
    </row>
    <row r="37" spans="1:7" s="371" customFormat="1">
      <c r="A37" s="380">
        <f t="shared" si="3"/>
        <v>26</v>
      </c>
      <c r="B37" s="386" t="s">
        <v>841</v>
      </c>
      <c r="C37" s="391" t="s">
        <v>834</v>
      </c>
      <c r="D37" s="392" t="s">
        <v>624</v>
      </c>
      <c r="E37" s="380">
        <v>4</v>
      </c>
      <c r="F37" s="388"/>
      <c r="G37" s="385">
        <f t="shared" si="2"/>
        <v>0</v>
      </c>
    </row>
    <row r="38" spans="1:7" s="371" customFormat="1">
      <c r="A38" s="380">
        <f t="shared" si="3"/>
        <v>27</v>
      </c>
      <c r="B38" s="386" t="s">
        <v>841</v>
      </c>
      <c r="C38" s="393" t="s">
        <v>835</v>
      </c>
      <c r="D38" s="392" t="s">
        <v>195</v>
      </c>
      <c r="E38" s="380">
        <v>9</v>
      </c>
      <c r="F38" s="388"/>
      <c r="G38" s="385">
        <f t="shared" si="2"/>
        <v>0</v>
      </c>
    </row>
    <row r="39" spans="1:7" s="371" customFormat="1" ht="25.5">
      <c r="A39" s="380">
        <f t="shared" si="3"/>
        <v>28</v>
      </c>
      <c r="B39" s="386" t="s">
        <v>841</v>
      </c>
      <c r="C39" s="393" t="s">
        <v>836</v>
      </c>
      <c r="D39" s="392" t="s">
        <v>624</v>
      </c>
      <c r="E39" s="380">
        <v>8</v>
      </c>
      <c r="F39" s="388"/>
      <c r="G39" s="385">
        <f t="shared" si="2"/>
        <v>0</v>
      </c>
    </row>
    <row r="40" spans="1:7" s="371" customFormat="1">
      <c r="A40" s="380">
        <f t="shared" si="3"/>
        <v>29</v>
      </c>
      <c r="B40" s="386" t="s">
        <v>841</v>
      </c>
      <c r="C40" s="393" t="s">
        <v>837</v>
      </c>
      <c r="D40" s="392" t="s">
        <v>624</v>
      </c>
      <c r="E40" s="380">
        <v>5</v>
      </c>
      <c r="F40" s="388"/>
      <c r="G40" s="385">
        <f t="shared" si="2"/>
        <v>0</v>
      </c>
    </row>
    <row r="41" spans="1:7" s="371" customFormat="1">
      <c r="A41" s="380">
        <f t="shared" si="3"/>
        <v>30</v>
      </c>
      <c r="B41" s="386" t="s">
        <v>841</v>
      </c>
      <c r="C41" s="393" t="s">
        <v>838</v>
      </c>
      <c r="D41" s="392" t="s">
        <v>624</v>
      </c>
      <c r="E41" s="380">
        <v>3</v>
      </c>
      <c r="F41" s="388"/>
      <c r="G41" s="385">
        <f t="shared" si="2"/>
        <v>0</v>
      </c>
    </row>
    <row r="42" spans="1:7" s="371" customFormat="1" ht="12.75" customHeight="1">
      <c r="A42" s="380"/>
      <c r="B42" s="386"/>
      <c r="C42" s="394" t="s">
        <v>844</v>
      </c>
      <c r="D42" s="394"/>
      <c r="E42" s="394"/>
      <c r="F42" s="394"/>
      <c r="G42" s="395">
        <f>SUM(G28:G41)</f>
        <v>0</v>
      </c>
    </row>
    <row r="43" spans="1:7" s="371" customFormat="1">
      <c r="A43" s="380"/>
      <c r="B43" s="386"/>
      <c r="C43" s="393"/>
      <c r="D43" s="392"/>
      <c r="E43" s="380"/>
      <c r="F43" s="384"/>
      <c r="G43" s="385"/>
    </row>
    <row r="44" spans="1:7" s="371" customFormat="1">
      <c r="A44" s="380" t="str">
        <f>IFERROR(IF(NOT(D44=""),IF(#REF!="Č.",1,IF(#REF!="",#REF!+1,#REF!+1)),""),1)</f>
        <v/>
      </c>
      <c r="B44" s="386"/>
      <c r="C44" s="381" t="s">
        <v>845</v>
      </c>
      <c r="D44" s="392"/>
      <c r="E44" s="380"/>
      <c r="F44" s="384"/>
      <c r="G44" s="385"/>
    </row>
    <row r="45" spans="1:7" s="371" customFormat="1" ht="25.5">
      <c r="A45" s="380">
        <v>32</v>
      </c>
      <c r="B45" s="386" t="s">
        <v>846</v>
      </c>
      <c r="C45" s="387" t="s">
        <v>847</v>
      </c>
      <c r="D45" s="380" t="s">
        <v>624</v>
      </c>
      <c r="E45" s="380">
        <v>1</v>
      </c>
      <c r="F45" s="388"/>
      <c r="G45" s="385">
        <f t="shared" si="2"/>
        <v>0</v>
      </c>
    </row>
    <row r="46" spans="1:7" s="371" customFormat="1" ht="25.5">
      <c r="A46" s="380">
        <f t="shared" ref="A46:A50" si="4">A45+1</f>
        <v>33</v>
      </c>
      <c r="B46" s="386" t="s">
        <v>846</v>
      </c>
      <c r="C46" s="387" t="s">
        <v>848</v>
      </c>
      <c r="D46" s="380" t="s">
        <v>624</v>
      </c>
      <c r="E46" s="380">
        <v>1</v>
      </c>
      <c r="F46" s="388"/>
      <c r="G46" s="385">
        <f t="shared" si="2"/>
        <v>0</v>
      </c>
    </row>
    <row r="47" spans="1:7" s="371" customFormat="1">
      <c r="A47" s="380">
        <f t="shared" si="4"/>
        <v>34</v>
      </c>
      <c r="B47" s="386" t="s">
        <v>846</v>
      </c>
      <c r="C47" s="391" t="s">
        <v>830</v>
      </c>
      <c r="D47" s="392" t="s">
        <v>296</v>
      </c>
      <c r="E47" s="392">
        <v>31</v>
      </c>
      <c r="F47" s="388"/>
      <c r="G47" s="385">
        <f t="shared" si="2"/>
        <v>0</v>
      </c>
    </row>
    <row r="48" spans="1:7" s="371" customFormat="1" ht="25.5">
      <c r="A48" s="380">
        <f t="shared" si="4"/>
        <v>35</v>
      </c>
      <c r="B48" s="386" t="s">
        <v>846</v>
      </c>
      <c r="C48" s="393" t="s">
        <v>836</v>
      </c>
      <c r="D48" s="392" t="s">
        <v>624</v>
      </c>
      <c r="E48" s="380">
        <v>1</v>
      </c>
      <c r="F48" s="388"/>
      <c r="G48" s="385">
        <f t="shared" si="2"/>
        <v>0</v>
      </c>
    </row>
    <row r="49" spans="1:7" s="371" customFormat="1">
      <c r="A49" s="380">
        <f t="shared" si="4"/>
        <v>36</v>
      </c>
      <c r="B49" s="386" t="s">
        <v>846</v>
      </c>
      <c r="C49" s="393" t="s">
        <v>837</v>
      </c>
      <c r="D49" s="392" t="s">
        <v>624</v>
      </c>
      <c r="E49" s="380">
        <v>1</v>
      </c>
      <c r="F49" s="388"/>
      <c r="G49" s="385">
        <f t="shared" si="2"/>
        <v>0</v>
      </c>
    </row>
    <row r="50" spans="1:7" s="371" customFormat="1">
      <c r="A50" s="380">
        <f t="shared" si="4"/>
        <v>37</v>
      </c>
      <c r="B50" s="386" t="s">
        <v>846</v>
      </c>
      <c r="C50" s="393" t="s">
        <v>849</v>
      </c>
      <c r="D50" s="392" t="s">
        <v>624</v>
      </c>
      <c r="E50" s="380">
        <v>1</v>
      </c>
      <c r="F50" s="388"/>
      <c r="G50" s="385">
        <f t="shared" si="2"/>
        <v>0</v>
      </c>
    </row>
    <row r="51" spans="1:7" s="371" customFormat="1" ht="12.75" customHeight="1">
      <c r="A51" s="380"/>
      <c r="B51" s="386"/>
      <c r="C51" s="394" t="s">
        <v>850</v>
      </c>
      <c r="D51" s="394"/>
      <c r="E51" s="394"/>
      <c r="F51" s="394"/>
      <c r="G51" s="395">
        <f>SUM(G45:G50)</f>
        <v>0</v>
      </c>
    </row>
    <row r="52" spans="1:7" s="371" customFormat="1">
      <c r="A52" s="380"/>
      <c r="B52" s="386"/>
      <c r="C52" s="391"/>
      <c r="D52" s="392"/>
      <c r="E52" s="392"/>
      <c r="F52" s="384"/>
      <c r="G52" s="385"/>
    </row>
    <row r="53" spans="1:7" s="371" customFormat="1">
      <c r="A53" s="380"/>
      <c r="B53" s="386"/>
      <c r="C53" s="381" t="s">
        <v>851</v>
      </c>
      <c r="D53" s="392"/>
      <c r="E53" s="392"/>
      <c r="F53" s="384"/>
      <c r="G53" s="385"/>
    </row>
    <row r="54" spans="1:7" s="371" customFormat="1" ht="25.5">
      <c r="A54" s="380">
        <v>39</v>
      </c>
      <c r="B54" s="397" t="s">
        <v>852</v>
      </c>
      <c r="C54" s="387" t="s">
        <v>853</v>
      </c>
      <c r="D54" s="380" t="s">
        <v>624</v>
      </c>
      <c r="E54" s="380">
        <v>1</v>
      </c>
      <c r="F54" s="390"/>
      <c r="G54" s="385">
        <f t="shared" si="2"/>
        <v>0</v>
      </c>
    </row>
    <row r="55" spans="1:7" s="371" customFormat="1" ht="25.5">
      <c r="A55" s="380">
        <f>A54+1</f>
        <v>40</v>
      </c>
      <c r="B55" s="397" t="s">
        <v>852</v>
      </c>
      <c r="C55" s="387" t="s">
        <v>854</v>
      </c>
      <c r="D55" s="380" t="s">
        <v>624</v>
      </c>
      <c r="E55" s="380">
        <v>1</v>
      </c>
      <c r="F55" s="390"/>
      <c r="G55" s="385">
        <f t="shared" si="2"/>
        <v>0</v>
      </c>
    </row>
    <row r="56" spans="1:7" s="371" customFormat="1">
      <c r="A56" s="380">
        <f t="shared" ref="A56:A60" si="5">A55+1</f>
        <v>41</v>
      </c>
      <c r="B56" s="397" t="s">
        <v>852</v>
      </c>
      <c r="C56" s="391" t="s">
        <v>830</v>
      </c>
      <c r="D56" s="392" t="s">
        <v>296</v>
      </c>
      <c r="E56" s="392">
        <v>49</v>
      </c>
      <c r="F56" s="388"/>
      <c r="G56" s="385">
        <f t="shared" si="2"/>
        <v>0</v>
      </c>
    </row>
    <row r="57" spans="1:7" s="371" customFormat="1" ht="25.5">
      <c r="A57" s="380">
        <f t="shared" si="5"/>
        <v>42</v>
      </c>
      <c r="B57" s="397" t="s">
        <v>852</v>
      </c>
      <c r="C57" s="393" t="s">
        <v>836</v>
      </c>
      <c r="D57" s="392" t="s">
        <v>624</v>
      </c>
      <c r="E57" s="380">
        <v>1</v>
      </c>
      <c r="F57" s="388"/>
      <c r="G57" s="385">
        <f t="shared" si="2"/>
        <v>0</v>
      </c>
    </row>
    <row r="58" spans="1:7" s="371" customFormat="1">
      <c r="A58" s="380">
        <f t="shared" si="5"/>
        <v>43</v>
      </c>
      <c r="B58" s="397" t="s">
        <v>852</v>
      </c>
      <c r="C58" s="393" t="s">
        <v>837</v>
      </c>
      <c r="D58" s="392" t="s">
        <v>624</v>
      </c>
      <c r="E58" s="380">
        <v>1</v>
      </c>
      <c r="F58" s="388"/>
      <c r="G58" s="385">
        <f t="shared" si="2"/>
        <v>0</v>
      </c>
    </row>
    <row r="59" spans="1:7" s="371" customFormat="1">
      <c r="A59" s="380">
        <f t="shared" si="5"/>
        <v>44</v>
      </c>
      <c r="B59" s="397" t="s">
        <v>852</v>
      </c>
      <c r="C59" s="393" t="s">
        <v>849</v>
      </c>
      <c r="D59" s="392" t="s">
        <v>624</v>
      </c>
      <c r="E59" s="380">
        <v>1</v>
      </c>
      <c r="F59" s="388"/>
      <c r="G59" s="385">
        <f t="shared" si="2"/>
        <v>0</v>
      </c>
    </row>
    <row r="60" spans="1:7" s="371" customFormat="1">
      <c r="A60" s="380">
        <f t="shared" si="5"/>
        <v>45</v>
      </c>
      <c r="B60" s="397" t="s">
        <v>852</v>
      </c>
      <c r="C60" s="387" t="s">
        <v>855</v>
      </c>
      <c r="D60" s="380" t="s">
        <v>280</v>
      </c>
      <c r="E60" s="380">
        <v>1</v>
      </c>
      <c r="F60" s="388"/>
      <c r="G60" s="385">
        <f t="shared" si="2"/>
        <v>0</v>
      </c>
    </row>
    <row r="61" spans="1:7" s="371" customFormat="1" ht="12.75" customHeight="1">
      <c r="A61" s="380"/>
      <c r="B61" s="386"/>
      <c r="C61" s="394" t="s">
        <v>856</v>
      </c>
      <c r="D61" s="394"/>
      <c r="E61" s="394"/>
      <c r="F61" s="394"/>
      <c r="G61" s="395">
        <f>SUM(G54:G60)</f>
        <v>0</v>
      </c>
    </row>
    <row r="62" spans="1:7" s="371" customFormat="1">
      <c r="A62" s="380"/>
      <c r="B62" s="397"/>
      <c r="C62" s="387"/>
      <c r="D62" s="380"/>
      <c r="E62" s="380"/>
      <c r="F62" s="384"/>
      <c r="G62" s="385"/>
    </row>
    <row r="63" spans="1:7" s="371" customFormat="1">
      <c r="A63" s="380"/>
      <c r="B63" s="386"/>
      <c r="C63" s="381" t="s">
        <v>857</v>
      </c>
      <c r="D63" s="392"/>
      <c r="E63" s="392"/>
      <c r="F63" s="384"/>
      <c r="G63" s="385"/>
    </row>
    <row r="64" spans="1:7" s="371" customFormat="1" ht="25.5">
      <c r="A64" s="380">
        <v>47</v>
      </c>
      <c r="B64" s="397" t="s">
        <v>858</v>
      </c>
      <c r="C64" s="387" t="s">
        <v>853</v>
      </c>
      <c r="D64" s="380" t="s">
        <v>624</v>
      </c>
      <c r="E64" s="380">
        <v>1</v>
      </c>
      <c r="F64" s="390"/>
      <c r="G64" s="385">
        <f t="shared" ref="G64:G69" si="6">F64*E64</f>
        <v>0</v>
      </c>
    </row>
    <row r="65" spans="1:7" s="371" customFormat="1" ht="25.5">
      <c r="A65" s="380">
        <f>A64+1</f>
        <v>48</v>
      </c>
      <c r="B65" s="397" t="s">
        <v>858</v>
      </c>
      <c r="C65" s="387" t="s">
        <v>854</v>
      </c>
      <c r="D65" s="380" t="s">
        <v>624</v>
      </c>
      <c r="E65" s="380">
        <v>1</v>
      </c>
      <c r="F65" s="390"/>
      <c r="G65" s="385">
        <f t="shared" si="6"/>
        <v>0</v>
      </c>
    </row>
    <row r="66" spans="1:7" s="371" customFormat="1">
      <c r="A66" s="380">
        <f t="shared" ref="A66:A69" si="7">A65+1</f>
        <v>49</v>
      </c>
      <c r="B66" s="397" t="s">
        <v>858</v>
      </c>
      <c r="C66" s="391" t="s">
        <v>830</v>
      </c>
      <c r="D66" s="392" t="s">
        <v>296</v>
      </c>
      <c r="E66" s="392">
        <v>49</v>
      </c>
      <c r="F66" s="388"/>
      <c r="G66" s="385">
        <f t="shared" si="6"/>
        <v>0</v>
      </c>
    </row>
    <row r="67" spans="1:7" s="371" customFormat="1" ht="25.5">
      <c r="A67" s="380">
        <f t="shared" si="7"/>
        <v>50</v>
      </c>
      <c r="B67" s="397" t="s">
        <v>858</v>
      </c>
      <c r="C67" s="393" t="s">
        <v>836</v>
      </c>
      <c r="D67" s="392" t="s">
        <v>624</v>
      </c>
      <c r="E67" s="380">
        <v>1</v>
      </c>
      <c r="F67" s="388"/>
      <c r="G67" s="385">
        <f t="shared" si="6"/>
        <v>0</v>
      </c>
    </row>
    <row r="68" spans="1:7" s="371" customFormat="1">
      <c r="A68" s="380">
        <f t="shared" si="7"/>
        <v>51</v>
      </c>
      <c r="B68" s="397" t="s">
        <v>858</v>
      </c>
      <c r="C68" s="393" t="s">
        <v>837</v>
      </c>
      <c r="D68" s="392" t="s">
        <v>624</v>
      </c>
      <c r="E68" s="380">
        <v>1</v>
      </c>
      <c r="F68" s="388"/>
      <c r="G68" s="385">
        <f t="shared" si="6"/>
        <v>0</v>
      </c>
    </row>
    <row r="69" spans="1:7" s="371" customFormat="1">
      <c r="A69" s="380">
        <f t="shared" si="7"/>
        <v>52</v>
      </c>
      <c r="B69" s="397" t="s">
        <v>858</v>
      </c>
      <c r="C69" s="393" t="s">
        <v>849</v>
      </c>
      <c r="D69" s="392" t="s">
        <v>624</v>
      </c>
      <c r="E69" s="380">
        <v>1</v>
      </c>
      <c r="F69" s="388"/>
      <c r="G69" s="385">
        <f t="shared" si="6"/>
        <v>0</v>
      </c>
    </row>
    <row r="70" spans="1:7" s="371" customFormat="1" ht="12.75" customHeight="1">
      <c r="A70" s="380"/>
      <c r="B70" s="386"/>
      <c r="C70" s="394" t="s">
        <v>859</v>
      </c>
      <c r="D70" s="394"/>
      <c r="E70" s="394"/>
      <c r="F70" s="394"/>
      <c r="G70" s="395">
        <f>SUM(G64:G69)</f>
        <v>0</v>
      </c>
    </row>
    <row r="71" spans="1:7" s="371" customFormat="1">
      <c r="A71" s="380"/>
      <c r="B71" s="397"/>
      <c r="C71" s="387"/>
      <c r="D71" s="380"/>
      <c r="E71" s="380"/>
      <c r="F71" s="384"/>
      <c r="G71" s="385"/>
    </row>
    <row r="72" spans="1:7">
      <c r="A72" s="380"/>
      <c r="B72" s="380"/>
      <c r="C72" s="381" t="s">
        <v>860</v>
      </c>
      <c r="D72" s="382"/>
      <c r="E72" s="382"/>
      <c r="F72" s="382"/>
      <c r="G72" s="385"/>
    </row>
    <row r="73" spans="1:7" ht="38.25">
      <c r="A73" s="380">
        <v>54</v>
      </c>
      <c r="B73" s="386" t="s">
        <v>861</v>
      </c>
      <c r="C73" s="387" t="s">
        <v>826</v>
      </c>
      <c r="D73" s="380" t="s">
        <v>624</v>
      </c>
      <c r="E73" s="380">
        <v>1</v>
      </c>
      <c r="F73" s="388"/>
      <c r="G73" s="385">
        <f t="shared" ref="G73:G85" si="8">F73*E73</f>
        <v>0</v>
      </c>
    </row>
    <row r="74" spans="1:7" s="371" customFormat="1" ht="25.5">
      <c r="A74" s="380">
        <f t="shared" ref="A74:A85" si="9">A73+1</f>
        <v>55</v>
      </c>
      <c r="B74" s="386" t="s">
        <v>861</v>
      </c>
      <c r="C74" s="387" t="s">
        <v>827</v>
      </c>
      <c r="D74" s="380" t="s">
        <v>624</v>
      </c>
      <c r="E74" s="380">
        <v>9</v>
      </c>
      <c r="F74" s="388"/>
      <c r="G74" s="385">
        <f t="shared" si="8"/>
        <v>0</v>
      </c>
    </row>
    <row r="75" spans="1:7" s="371" customFormat="1" ht="25.5">
      <c r="A75" s="380">
        <f t="shared" si="9"/>
        <v>56</v>
      </c>
      <c r="B75" s="386" t="s">
        <v>861</v>
      </c>
      <c r="C75" s="387" t="s">
        <v>828</v>
      </c>
      <c r="D75" s="380" t="s">
        <v>624</v>
      </c>
      <c r="E75" s="380">
        <v>2</v>
      </c>
      <c r="F75" s="388"/>
      <c r="G75" s="385">
        <f t="shared" si="8"/>
        <v>0</v>
      </c>
    </row>
    <row r="76" spans="1:7" s="371" customFormat="1">
      <c r="A76" s="380">
        <f t="shared" si="9"/>
        <v>57</v>
      </c>
      <c r="B76" s="386" t="s">
        <v>861</v>
      </c>
      <c r="C76" s="387" t="s">
        <v>829</v>
      </c>
      <c r="D76" s="380" t="s">
        <v>296</v>
      </c>
      <c r="E76" s="380">
        <v>19.2</v>
      </c>
      <c r="F76" s="388"/>
      <c r="G76" s="385">
        <f t="shared" si="8"/>
        <v>0</v>
      </c>
    </row>
    <row r="77" spans="1:7" s="371" customFormat="1">
      <c r="A77" s="380">
        <f t="shared" si="9"/>
        <v>58</v>
      </c>
      <c r="B77" s="386" t="s">
        <v>861</v>
      </c>
      <c r="C77" s="387" t="s">
        <v>830</v>
      </c>
      <c r="D77" s="380" t="s">
        <v>296</v>
      </c>
      <c r="E77" s="380">
        <v>8</v>
      </c>
      <c r="F77" s="388"/>
      <c r="G77" s="385">
        <f t="shared" si="8"/>
        <v>0</v>
      </c>
    </row>
    <row r="78" spans="1:7" s="371" customFormat="1">
      <c r="A78" s="380">
        <f t="shared" si="9"/>
        <v>59</v>
      </c>
      <c r="B78" s="386" t="s">
        <v>861</v>
      </c>
      <c r="C78" s="387" t="s">
        <v>831</v>
      </c>
      <c r="D78" s="380" t="s">
        <v>296</v>
      </c>
      <c r="E78" s="380">
        <v>4.5</v>
      </c>
      <c r="F78" s="388"/>
      <c r="G78" s="385">
        <f t="shared" si="8"/>
        <v>0</v>
      </c>
    </row>
    <row r="79" spans="1:7" s="371" customFormat="1">
      <c r="A79" s="380">
        <f t="shared" si="9"/>
        <v>60</v>
      </c>
      <c r="B79" s="386" t="s">
        <v>861</v>
      </c>
      <c r="C79" s="387" t="s">
        <v>832</v>
      </c>
      <c r="D79" s="380" t="s">
        <v>296</v>
      </c>
      <c r="E79" s="380">
        <v>7.2</v>
      </c>
      <c r="F79" s="388"/>
      <c r="G79" s="385">
        <f t="shared" si="8"/>
        <v>0</v>
      </c>
    </row>
    <row r="80" spans="1:7" s="371" customFormat="1">
      <c r="A80" s="380">
        <f t="shared" si="9"/>
        <v>61</v>
      </c>
      <c r="B80" s="386" t="s">
        <v>861</v>
      </c>
      <c r="C80" s="387" t="s">
        <v>833</v>
      </c>
      <c r="D80" s="380" t="s">
        <v>296</v>
      </c>
      <c r="E80" s="380">
        <v>42</v>
      </c>
      <c r="F80" s="388"/>
      <c r="G80" s="385">
        <f t="shared" si="8"/>
        <v>0</v>
      </c>
    </row>
    <row r="81" spans="1:7" s="371" customFormat="1">
      <c r="A81" s="380">
        <f t="shared" si="9"/>
        <v>62</v>
      </c>
      <c r="B81" s="386" t="s">
        <v>861</v>
      </c>
      <c r="C81" s="391" t="s">
        <v>834</v>
      </c>
      <c r="D81" s="392" t="s">
        <v>624</v>
      </c>
      <c r="E81" s="380">
        <v>5</v>
      </c>
      <c r="F81" s="388"/>
      <c r="G81" s="385">
        <f t="shared" si="8"/>
        <v>0</v>
      </c>
    </row>
    <row r="82" spans="1:7" s="371" customFormat="1">
      <c r="A82" s="380">
        <f t="shared" si="9"/>
        <v>63</v>
      </c>
      <c r="B82" s="386" t="s">
        <v>861</v>
      </c>
      <c r="C82" s="391" t="s">
        <v>834</v>
      </c>
      <c r="D82" s="392" t="s">
        <v>624</v>
      </c>
      <c r="E82" s="380">
        <v>5</v>
      </c>
      <c r="F82" s="388"/>
      <c r="G82" s="385">
        <f t="shared" si="8"/>
        <v>0</v>
      </c>
    </row>
    <row r="83" spans="1:7" s="371" customFormat="1">
      <c r="A83" s="380">
        <f t="shared" si="9"/>
        <v>64</v>
      </c>
      <c r="B83" s="386" t="s">
        <v>861</v>
      </c>
      <c r="C83" s="393" t="s">
        <v>835</v>
      </c>
      <c r="D83" s="392" t="s">
        <v>195</v>
      </c>
      <c r="E83" s="380">
        <v>9.6999999999999993</v>
      </c>
      <c r="F83" s="388"/>
      <c r="G83" s="385">
        <f t="shared" si="8"/>
        <v>0</v>
      </c>
    </row>
    <row r="84" spans="1:7" s="371" customFormat="1" ht="25.5">
      <c r="A84" s="380">
        <f t="shared" si="9"/>
        <v>65</v>
      </c>
      <c r="B84" s="386" t="s">
        <v>861</v>
      </c>
      <c r="C84" s="393" t="s">
        <v>836</v>
      </c>
      <c r="D84" s="392" t="s">
        <v>624</v>
      </c>
      <c r="E84" s="380">
        <v>11</v>
      </c>
      <c r="F84" s="388"/>
      <c r="G84" s="385">
        <f t="shared" si="8"/>
        <v>0</v>
      </c>
    </row>
    <row r="85" spans="1:7" s="371" customFormat="1">
      <c r="A85" s="380">
        <f t="shared" si="9"/>
        <v>66</v>
      </c>
      <c r="B85" s="386" t="s">
        <v>861</v>
      </c>
      <c r="C85" s="393" t="s">
        <v>837</v>
      </c>
      <c r="D85" s="392" t="s">
        <v>624</v>
      </c>
      <c r="E85" s="380">
        <v>11</v>
      </c>
      <c r="F85" s="388"/>
      <c r="G85" s="385">
        <f t="shared" si="8"/>
        <v>0</v>
      </c>
    </row>
    <row r="86" spans="1:7" s="371" customFormat="1" ht="12.75" customHeight="1">
      <c r="A86" s="380"/>
      <c r="B86" s="386"/>
      <c r="C86" s="394" t="s">
        <v>862</v>
      </c>
      <c r="D86" s="394"/>
      <c r="E86" s="394"/>
      <c r="F86" s="394"/>
      <c r="G86" s="395">
        <f>SUM(G73:G85)</f>
        <v>0</v>
      </c>
    </row>
    <row r="87" spans="1:7" s="371" customFormat="1">
      <c r="A87" s="380"/>
      <c r="B87" s="397"/>
      <c r="C87" s="387"/>
      <c r="D87" s="380"/>
      <c r="E87" s="380"/>
      <c r="F87" s="384"/>
      <c r="G87" s="385"/>
    </row>
    <row r="88" spans="1:7">
      <c r="A88" s="380"/>
      <c r="B88" s="380"/>
      <c r="C88" s="381" t="s">
        <v>863</v>
      </c>
      <c r="D88" s="382"/>
      <c r="E88" s="382"/>
      <c r="F88" s="382"/>
      <c r="G88" s="385"/>
    </row>
    <row r="89" spans="1:7" ht="38.25">
      <c r="A89" s="380">
        <v>68</v>
      </c>
      <c r="B89" s="386" t="s">
        <v>864</v>
      </c>
      <c r="C89" s="387" t="s">
        <v>826</v>
      </c>
      <c r="D89" s="380" t="s">
        <v>624</v>
      </c>
      <c r="E89" s="380">
        <v>1</v>
      </c>
      <c r="F89" s="388"/>
      <c r="G89" s="385">
        <f t="shared" ref="G89:G104" si="10">F89*E89</f>
        <v>0</v>
      </c>
    </row>
    <row r="90" spans="1:7" s="371" customFormat="1" ht="25.5">
      <c r="A90" s="380">
        <f t="shared" ref="A90:A104" si="11">A89+1</f>
        <v>69</v>
      </c>
      <c r="B90" s="386" t="s">
        <v>864</v>
      </c>
      <c r="C90" s="387" t="s">
        <v>843</v>
      </c>
      <c r="D90" s="380" t="s">
        <v>624</v>
      </c>
      <c r="E90" s="380">
        <v>4</v>
      </c>
      <c r="F90" s="388"/>
      <c r="G90" s="385">
        <f t="shared" si="10"/>
        <v>0</v>
      </c>
    </row>
    <row r="91" spans="1:7" s="371" customFormat="1" ht="25.5">
      <c r="A91" s="380">
        <f t="shared" si="11"/>
        <v>70</v>
      </c>
      <c r="B91" s="386" t="s">
        <v>864</v>
      </c>
      <c r="C91" s="387" t="s">
        <v>827</v>
      </c>
      <c r="D91" s="380" t="s">
        <v>624</v>
      </c>
      <c r="E91" s="380">
        <v>8</v>
      </c>
      <c r="F91" s="388"/>
      <c r="G91" s="385">
        <f t="shared" si="10"/>
        <v>0</v>
      </c>
    </row>
    <row r="92" spans="1:7" s="371" customFormat="1" ht="25.5">
      <c r="A92" s="380">
        <f t="shared" si="11"/>
        <v>71</v>
      </c>
      <c r="B92" s="386" t="s">
        <v>864</v>
      </c>
      <c r="C92" s="387" t="s">
        <v>828</v>
      </c>
      <c r="D92" s="380" t="s">
        <v>624</v>
      </c>
      <c r="E92" s="380">
        <v>3</v>
      </c>
      <c r="F92" s="388"/>
      <c r="G92" s="385">
        <f t="shared" si="10"/>
        <v>0</v>
      </c>
    </row>
    <row r="93" spans="1:7" s="371" customFormat="1">
      <c r="A93" s="380">
        <f t="shared" si="11"/>
        <v>72</v>
      </c>
      <c r="B93" s="386" t="s">
        <v>864</v>
      </c>
      <c r="C93" s="387" t="s">
        <v>829</v>
      </c>
      <c r="D93" s="380" t="s">
        <v>296</v>
      </c>
      <c r="E93" s="380">
        <v>36</v>
      </c>
      <c r="F93" s="388"/>
      <c r="G93" s="385">
        <f t="shared" si="10"/>
        <v>0</v>
      </c>
    </row>
    <row r="94" spans="1:7" s="371" customFormat="1">
      <c r="A94" s="380">
        <f t="shared" si="11"/>
        <v>73</v>
      </c>
      <c r="B94" s="386" t="s">
        <v>864</v>
      </c>
      <c r="C94" s="387" t="s">
        <v>830</v>
      </c>
      <c r="D94" s="380" t="s">
        <v>296</v>
      </c>
      <c r="E94" s="380">
        <v>16.8</v>
      </c>
      <c r="F94" s="388"/>
      <c r="G94" s="385">
        <f t="shared" si="10"/>
        <v>0</v>
      </c>
    </row>
    <row r="95" spans="1:7" s="371" customFormat="1">
      <c r="A95" s="380">
        <f t="shared" si="11"/>
        <v>74</v>
      </c>
      <c r="B95" s="386" t="s">
        <v>864</v>
      </c>
      <c r="C95" s="387" t="s">
        <v>831</v>
      </c>
      <c r="D95" s="380" t="s">
        <v>296</v>
      </c>
      <c r="E95" s="380">
        <v>12</v>
      </c>
      <c r="F95" s="388"/>
      <c r="G95" s="385">
        <f t="shared" si="10"/>
        <v>0</v>
      </c>
    </row>
    <row r="96" spans="1:7" s="371" customFormat="1">
      <c r="A96" s="380">
        <f t="shared" si="11"/>
        <v>75</v>
      </c>
      <c r="B96" s="386" t="s">
        <v>864</v>
      </c>
      <c r="C96" s="387" t="s">
        <v>832</v>
      </c>
      <c r="D96" s="380" t="s">
        <v>296</v>
      </c>
      <c r="E96" s="380">
        <v>7</v>
      </c>
      <c r="F96" s="388"/>
      <c r="G96" s="385">
        <f t="shared" si="10"/>
        <v>0</v>
      </c>
    </row>
    <row r="97" spans="1:7" s="371" customFormat="1">
      <c r="A97" s="380">
        <f t="shared" si="11"/>
        <v>76</v>
      </c>
      <c r="B97" s="386" t="s">
        <v>864</v>
      </c>
      <c r="C97" s="387" t="s">
        <v>833</v>
      </c>
      <c r="D97" s="380" t="s">
        <v>296</v>
      </c>
      <c r="E97" s="380">
        <v>39</v>
      </c>
      <c r="F97" s="388"/>
      <c r="G97" s="385">
        <f t="shared" si="10"/>
        <v>0</v>
      </c>
    </row>
    <row r="98" spans="1:7" s="371" customFormat="1">
      <c r="A98" s="380">
        <f t="shared" si="11"/>
        <v>77</v>
      </c>
      <c r="B98" s="386" t="s">
        <v>864</v>
      </c>
      <c r="C98" s="391" t="s">
        <v>834</v>
      </c>
      <c r="D98" s="392" t="s">
        <v>624</v>
      </c>
      <c r="E98" s="380">
        <v>8</v>
      </c>
      <c r="F98" s="388"/>
      <c r="G98" s="385">
        <f t="shared" si="10"/>
        <v>0</v>
      </c>
    </row>
    <row r="99" spans="1:7" s="371" customFormat="1">
      <c r="A99" s="380">
        <f t="shared" si="11"/>
        <v>78</v>
      </c>
      <c r="B99" s="386" t="s">
        <v>864</v>
      </c>
      <c r="C99" s="391" t="s">
        <v>834</v>
      </c>
      <c r="D99" s="392" t="s">
        <v>624</v>
      </c>
      <c r="E99" s="380">
        <v>5</v>
      </c>
      <c r="F99" s="388"/>
      <c r="G99" s="385">
        <f t="shared" si="10"/>
        <v>0</v>
      </c>
    </row>
    <row r="100" spans="1:7" s="371" customFormat="1">
      <c r="A100" s="380">
        <f t="shared" si="11"/>
        <v>79</v>
      </c>
      <c r="B100" s="386" t="s">
        <v>864</v>
      </c>
      <c r="C100" s="391" t="s">
        <v>834</v>
      </c>
      <c r="D100" s="392" t="s">
        <v>624</v>
      </c>
      <c r="E100" s="380">
        <v>1</v>
      </c>
      <c r="F100" s="388"/>
      <c r="G100" s="385">
        <f t="shared" si="10"/>
        <v>0</v>
      </c>
    </row>
    <row r="101" spans="1:7" s="371" customFormat="1">
      <c r="A101" s="380">
        <f t="shared" si="11"/>
        <v>80</v>
      </c>
      <c r="B101" s="386" t="s">
        <v>864</v>
      </c>
      <c r="C101" s="393" t="s">
        <v>835</v>
      </c>
      <c r="D101" s="392" t="s">
        <v>195</v>
      </c>
      <c r="E101" s="380">
        <v>11.5</v>
      </c>
      <c r="F101" s="388"/>
      <c r="G101" s="385">
        <f t="shared" si="10"/>
        <v>0</v>
      </c>
    </row>
    <row r="102" spans="1:7" s="371" customFormat="1" ht="25.5">
      <c r="A102" s="380">
        <f t="shared" si="11"/>
        <v>81</v>
      </c>
      <c r="B102" s="386" t="s">
        <v>864</v>
      </c>
      <c r="C102" s="393" t="s">
        <v>836</v>
      </c>
      <c r="D102" s="392" t="s">
        <v>624</v>
      </c>
      <c r="E102" s="380">
        <v>15</v>
      </c>
      <c r="F102" s="388"/>
      <c r="G102" s="385">
        <f t="shared" si="10"/>
        <v>0</v>
      </c>
    </row>
    <row r="103" spans="1:7" s="371" customFormat="1">
      <c r="A103" s="380">
        <f t="shared" si="11"/>
        <v>82</v>
      </c>
      <c r="B103" s="386" t="s">
        <v>864</v>
      </c>
      <c r="C103" s="393" t="s">
        <v>837</v>
      </c>
      <c r="D103" s="392" t="s">
        <v>624</v>
      </c>
      <c r="E103" s="380">
        <v>9</v>
      </c>
      <c r="F103" s="388"/>
      <c r="G103" s="385">
        <f t="shared" si="10"/>
        <v>0</v>
      </c>
    </row>
    <row r="104" spans="1:7" s="371" customFormat="1">
      <c r="A104" s="380">
        <f t="shared" si="11"/>
        <v>83</v>
      </c>
      <c r="B104" s="386" t="s">
        <v>864</v>
      </c>
      <c r="C104" s="393" t="s">
        <v>838</v>
      </c>
      <c r="D104" s="392" t="s">
        <v>624</v>
      </c>
      <c r="E104" s="380">
        <v>6</v>
      </c>
      <c r="F104" s="388"/>
      <c r="G104" s="385">
        <f t="shared" si="10"/>
        <v>0</v>
      </c>
    </row>
    <row r="105" spans="1:7" s="371" customFormat="1" ht="12.75" customHeight="1">
      <c r="A105" s="380"/>
      <c r="B105" s="386"/>
      <c r="C105" s="394" t="s">
        <v>865</v>
      </c>
      <c r="D105" s="394"/>
      <c r="E105" s="394"/>
      <c r="F105" s="394"/>
      <c r="G105" s="395">
        <f>SUM(G89:G104)</f>
        <v>0</v>
      </c>
    </row>
    <row r="106" spans="1:7" s="371" customFormat="1">
      <c r="A106" s="380"/>
      <c r="B106" s="386"/>
      <c r="C106" s="387"/>
      <c r="D106" s="380"/>
      <c r="E106" s="380"/>
      <c r="F106" s="384"/>
      <c r="G106" s="385"/>
    </row>
    <row r="107" spans="1:7">
      <c r="A107" s="380"/>
      <c r="B107" s="380"/>
      <c r="C107" s="381" t="s">
        <v>866</v>
      </c>
      <c r="D107" s="382"/>
      <c r="E107" s="382"/>
      <c r="F107" s="382"/>
      <c r="G107" s="385"/>
    </row>
    <row r="108" spans="1:7" ht="38.25">
      <c r="A108" s="380">
        <v>85</v>
      </c>
      <c r="B108" s="386" t="s">
        <v>867</v>
      </c>
      <c r="C108" s="387" t="s">
        <v>826</v>
      </c>
      <c r="D108" s="380" t="s">
        <v>624</v>
      </c>
      <c r="E108" s="380">
        <v>1</v>
      </c>
      <c r="F108" s="388"/>
      <c r="G108" s="385">
        <f t="shared" ref="G108:G122" si="12">F108*E108</f>
        <v>0</v>
      </c>
    </row>
    <row r="109" spans="1:7" s="371" customFormat="1" ht="25.5">
      <c r="A109" s="380">
        <f t="shared" ref="A109:A122" si="13">A108+1</f>
        <v>86</v>
      </c>
      <c r="B109" s="386" t="s">
        <v>867</v>
      </c>
      <c r="C109" s="387" t="s">
        <v>827</v>
      </c>
      <c r="D109" s="380" t="s">
        <v>624</v>
      </c>
      <c r="E109" s="380">
        <v>9</v>
      </c>
      <c r="F109" s="388"/>
      <c r="G109" s="385">
        <f t="shared" si="12"/>
        <v>0</v>
      </c>
    </row>
    <row r="110" spans="1:7" s="371" customFormat="1" ht="25.5">
      <c r="A110" s="380">
        <f t="shared" si="13"/>
        <v>87</v>
      </c>
      <c r="B110" s="386" t="s">
        <v>867</v>
      </c>
      <c r="C110" s="387" t="s">
        <v>828</v>
      </c>
      <c r="D110" s="380" t="s">
        <v>624</v>
      </c>
      <c r="E110" s="380">
        <v>4</v>
      </c>
      <c r="F110" s="388"/>
      <c r="G110" s="385">
        <f t="shared" si="12"/>
        <v>0</v>
      </c>
    </row>
    <row r="111" spans="1:7" s="371" customFormat="1">
      <c r="A111" s="380">
        <f t="shared" si="13"/>
        <v>88</v>
      </c>
      <c r="B111" s="386" t="s">
        <v>867</v>
      </c>
      <c r="C111" s="387" t="s">
        <v>829</v>
      </c>
      <c r="D111" s="380" t="s">
        <v>296</v>
      </c>
      <c r="E111" s="380">
        <v>22.2</v>
      </c>
      <c r="F111" s="388"/>
      <c r="G111" s="385">
        <f t="shared" si="12"/>
        <v>0</v>
      </c>
    </row>
    <row r="112" spans="1:7" s="371" customFormat="1">
      <c r="A112" s="380">
        <f t="shared" si="13"/>
        <v>89</v>
      </c>
      <c r="B112" s="386" t="s">
        <v>867</v>
      </c>
      <c r="C112" s="387" t="s">
        <v>830</v>
      </c>
      <c r="D112" s="380" t="s">
        <v>296</v>
      </c>
      <c r="E112" s="380">
        <v>6.5</v>
      </c>
      <c r="F112" s="388"/>
      <c r="G112" s="385">
        <f t="shared" si="12"/>
        <v>0</v>
      </c>
    </row>
    <row r="113" spans="1:7" s="371" customFormat="1">
      <c r="A113" s="380">
        <f t="shared" si="13"/>
        <v>90</v>
      </c>
      <c r="B113" s="386" t="s">
        <v>867</v>
      </c>
      <c r="C113" s="387" t="s">
        <v>831</v>
      </c>
      <c r="D113" s="380" t="s">
        <v>296</v>
      </c>
      <c r="E113" s="380">
        <v>3</v>
      </c>
      <c r="F113" s="388"/>
      <c r="G113" s="385">
        <f t="shared" si="12"/>
        <v>0</v>
      </c>
    </row>
    <row r="114" spans="1:7" s="371" customFormat="1">
      <c r="A114" s="380">
        <f t="shared" si="13"/>
        <v>91</v>
      </c>
      <c r="B114" s="386" t="s">
        <v>867</v>
      </c>
      <c r="C114" s="387" t="s">
        <v>832</v>
      </c>
      <c r="D114" s="380" t="s">
        <v>296</v>
      </c>
      <c r="E114" s="380">
        <v>6</v>
      </c>
      <c r="F114" s="388"/>
      <c r="G114" s="385">
        <f t="shared" si="12"/>
        <v>0</v>
      </c>
    </row>
    <row r="115" spans="1:7" s="371" customFormat="1">
      <c r="A115" s="380">
        <f t="shared" si="13"/>
        <v>92</v>
      </c>
      <c r="B115" s="386" t="s">
        <v>867</v>
      </c>
      <c r="C115" s="387" t="s">
        <v>833</v>
      </c>
      <c r="D115" s="380" t="s">
        <v>296</v>
      </c>
      <c r="E115" s="380">
        <v>50</v>
      </c>
      <c r="F115" s="388"/>
      <c r="G115" s="385">
        <f t="shared" si="12"/>
        <v>0</v>
      </c>
    </row>
    <row r="116" spans="1:7" s="371" customFormat="1">
      <c r="A116" s="380">
        <f t="shared" si="13"/>
        <v>93</v>
      </c>
      <c r="B116" s="386" t="s">
        <v>867</v>
      </c>
      <c r="C116" s="391" t="s">
        <v>834</v>
      </c>
      <c r="D116" s="392" t="s">
        <v>624</v>
      </c>
      <c r="E116" s="380">
        <v>4</v>
      </c>
      <c r="F116" s="388"/>
      <c r="G116" s="385">
        <f t="shared" si="12"/>
        <v>0</v>
      </c>
    </row>
    <row r="117" spans="1:7" s="371" customFormat="1">
      <c r="A117" s="380">
        <f t="shared" si="13"/>
        <v>94</v>
      </c>
      <c r="B117" s="386" t="s">
        <v>867</v>
      </c>
      <c r="C117" s="391" t="s">
        <v>834</v>
      </c>
      <c r="D117" s="392" t="s">
        <v>624</v>
      </c>
      <c r="E117" s="380">
        <v>6</v>
      </c>
      <c r="F117" s="388"/>
      <c r="G117" s="385">
        <f t="shared" si="12"/>
        <v>0</v>
      </c>
    </row>
    <row r="118" spans="1:7" s="371" customFormat="1">
      <c r="A118" s="380">
        <f t="shared" si="13"/>
        <v>95</v>
      </c>
      <c r="B118" s="386" t="s">
        <v>867</v>
      </c>
      <c r="C118" s="391" t="s">
        <v>834</v>
      </c>
      <c r="D118" s="392" t="s">
        <v>624</v>
      </c>
      <c r="E118" s="380">
        <v>2</v>
      </c>
      <c r="F118" s="388"/>
      <c r="G118" s="385">
        <f t="shared" si="12"/>
        <v>0</v>
      </c>
    </row>
    <row r="119" spans="1:7" s="371" customFormat="1">
      <c r="A119" s="380">
        <f t="shared" si="13"/>
        <v>96</v>
      </c>
      <c r="B119" s="386" t="s">
        <v>867</v>
      </c>
      <c r="C119" s="393" t="s">
        <v>835</v>
      </c>
      <c r="D119" s="392" t="s">
        <v>195</v>
      </c>
      <c r="E119" s="380">
        <v>10</v>
      </c>
      <c r="F119" s="388"/>
      <c r="G119" s="385">
        <f t="shared" si="12"/>
        <v>0</v>
      </c>
    </row>
    <row r="120" spans="1:7" s="371" customFormat="1" ht="25.5">
      <c r="A120" s="380">
        <f t="shared" si="13"/>
        <v>97</v>
      </c>
      <c r="B120" s="386" t="s">
        <v>867</v>
      </c>
      <c r="C120" s="393" t="s">
        <v>836</v>
      </c>
      <c r="D120" s="392" t="s">
        <v>624</v>
      </c>
      <c r="E120" s="380">
        <v>13</v>
      </c>
      <c r="F120" s="388"/>
      <c r="G120" s="385">
        <f t="shared" si="12"/>
        <v>0</v>
      </c>
    </row>
    <row r="121" spans="1:7" s="371" customFormat="1">
      <c r="A121" s="380">
        <f t="shared" si="13"/>
        <v>98</v>
      </c>
      <c r="B121" s="386" t="s">
        <v>867</v>
      </c>
      <c r="C121" s="393" t="s">
        <v>837</v>
      </c>
      <c r="D121" s="392" t="s">
        <v>624</v>
      </c>
      <c r="E121" s="380">
        <v>12</v>
      </c>
      <c r="F121" s="388"/>
      <c r="G121" s="385">
        <f t="shared" si="12"/>
        <v>0</v>
      </c>
    </row>
    <row r="122" spans="1:7" s="371" customFormat="1">
      <c r="A122" s="380">
        <f t="shared" si="13"/>
        <v>99</v>
      </c>
      <c r="B122" s="386" t="s">
        <v>867</v>
      </c>
      <c r="C122" s="393" t="s">
        <v>838</v>
      </c>
      <c r="D122" s="392" t="s">
        <v>624</v>
      </c>
      <c r="E122" s="380">
        <v>1</v>
      </c>
      <c r="F122" s="388"/>
      <c r="G122" s="385">
        <f t="shared" si="12"/>
        <v>0</v>
      </c>
    </row>
    <row r="123" spans="1:7" s="371" customFormat="1" ht="12.75" customHeight="1">
      <c r="A123" s="380"/>
      <c r="B123" s="386"/>
      <c r="C123" s="394" t="s">
        <v>868</v>
      </c>
      <c r="D123" s="394"/>
      <c r="E123" s="394"/>
      <c r="F123" s="394"/>
      <c r="G123" s="395">
        <f>SUM(G108:G122)</f>
        <v>0</v>
      </c>
    </row>
    <row r="124" spans="1:7">
      <c r="A124" s="380"/>
      <c r="B124" s="380"/>
      <c r="C124" s="381"/>
      <c r="D124" s="382"/>
      <c r="E124" s="382"/>
      <c r="F124" s="382"/>
      <c r="G124" s="385"/>
    </row>
    <row r="125" spans="1:7" s="371" customFormat="1">
      <c r="A125" s="380"/>
      <c r="B125" s="386"/>
      <c r="C125" s="381" t="s">
        <v>869</v>
      </c>
      <c r="D125" s="392"/>
      <c r="E125" s="392"/>
      <c r="F125" s="384"/>
      <c r="G125" s="385"/>
    </row>
    <row r="126" spans="1:7" s="371" customFormat="1" ht="25.5">
      <c r="A126" s="380">
        <v>101</v>
      </c>
      <c r="B126" s="386" t="s">
        <v>870</v>
      </c>
      <c r="C126" s="387" t="s">
        <v>853</v>
      </c>
      <c r="D126" s="380" t="s">
        <v>624</v>
      </c>
      <c r="E126" s="380">
        <v>1</v>
      </c>
      <c r="F126" s="388"/>
      <c r="G126" s="385">
        <f t="shared" ref="G126:G131" si="14">F126*E126</f>
        <v>0</v>
      </c>
    </row>
    <row r="127" spans="1:7" s="371" customFormat="1" ht="25.5">
      <c r="A127" s="380">
        <f t="shared" ref="A127:A131" si="15">A126+1</f>
        <v>102</v>
      </c>
      <c r="B127" s="386" t="s">
        <v>870</v>
      </c>
      <c r="C127" s="387" t="s">
        <v>854</v>
      </c>
      <c r="D127" s="380" t="s">
        <v>624</v>
      </c>
      <c r="E127" s="380">
        <v>1</v>
      </c>
      <c r="F127" s="388"/>
      <c r="G127" s="385">
        <f t="shared" si="14"/>
        <v>0</v>
      </c>
    </row>
    <row r="128" spans="1:7">
      <c r="A128" s="380">
        <f t="shared" si="15"/>
        <v>103</v>
      </c>
      <c r="B128" s="386" t="s">
        <v>870</v>
      </c>
      <c r="C128" s="391" t="s">
        <v>830</v>
      </c>
      <c r="D128" s="392" t="s">
        <v>296</v>
      </c>
      <c r="E128" s="392">
        <v>27</v>
      </c>
      <c r="F128" s="388"/>
      <c r="G128" s="385">
        <f t="shared" si="14"/>
        <v>0</v>
      </c>
    </row>
    <row r="129" spans="1:7" s="371" customFormat="1" ht="25.5">
      <c r="A129" s="380">
        <f t="shared" si="15"/>
        <v>104</v>
      </c>
      <c r="B129" s="386" t="s">
        <v>870</v>
      </c>
      <c r="C129" s="393" t="s">
        <v>836</v>
      </c>
      <c r="D129" s="392" t="s">
        <v>624</v>
      </c>
      <c r="E129" s="380">
        <v>1</v>
      </c>
      <c r="F129" s="388"/>
      <c r="G129" s="385">
        <f t="shared" si="14"/>
        <v>0</v>
      </c>
    </row>
    <row r="130" spans="1:7" s="371" customFormat="1">
      <c r="A130" s="380">
        <f t="shared" si="15"/>
        <v>105</v>
      </c>
      <c r="B130" s="386" t="s">
        <v>870</v>
      </c>
      <c r="C130" s="393" t="s">
        <v>837</v>
      </c>
      <c r="D130" s="392" t="s">
        <v>624</v>
      </c>
      <c r="E130" s="380">
        <v>1</v>
      </c>
      <c r="F130" s="388"/>
      <c r="G130" s="385">
        <f t="shared" si="14"/>
        <v>0</v>
      </c>
    </row>
    <row r="131" spans="1:7" s="371" customFormat="1">
      <c r="A131" s="380">
        <f t="shared" si="15"/>
        <v>106</v>
      </c>
      <c r="B131" s="386" t="s">
        <v>870</v>
      </c>
      <c r="C131" s="393" t="s">
        <v>849</v>
      </c>
      <c r="D131" s="392" t="s">
        <v>624</v>
      </c>
      <c r="E131" s="380">
        <v>1</v>
      </c>
      <c r="F131" s="388"/>
      <c r="G131" s="385">
        <f t="shared" si="14"/>
        <v>0</v>
      </c>
    </row>
    <row r="132" spans="1:7" s="371" customFormat="1" ht="12.75" customHeight="1">
      <c r="A132" s="380"/>
      <c r="B132" s="386"/>
      <c r="C132" s="394" t="s">
        <v>871</v>
      </c>
      <c r="D132" s="394"/>
      <c r="E132" s="394"/>
      <c r="F132" s="394"/>
      <c r="G132" s="395">
        <f>SUM(G126:G131)</f>
        <v>0</v>
      </c>
    </row>
    <row r="133" spans="1:7" s="371" customFormat="1">
      <c r="A133" s="380"/>
      <c r="B133" s="386"/>
      <c r="C133" s="393"/>
      <c r="D133" s="392"/>
      <c r="E133" s="380"/>
      <c r="F133" s="384"/>
      <c r="G133" s="385"/>
    </row>
    <row r="134" spans="1:7">
      <c r="A134" s="380"/>
      <c r="B134" s="380"/>
      <c r="C134" s="381" t="s">
        <v>872</v>
      </c>
      <c r="D134" s="382"/>
      <c r="E134" s="382"/>
      <c r="F134" s="382"/>
      <c r="G134" s="385"/>
    </row>
    <row r="135" spans="1:7" ht="38.25">
      <c r="A135" s="380">
        <v>108</v>
      </c>
      <c r="B135" s="386" t="s">
        <v>873</v>
      </c>
      <c r="C135" s="387" t="s">
        <v>826</v>
      </c>
      <c r="D135" s="380" t="s">
        <v>624</v>
      </c>
      <c r="E135" s="380">
        <v>1</v>
      </c>
      <c r="F135" s="388"/>
      <c r="G135" s="385">
        <f t="shared" ref="G135:G149" si="16">F135*E135</f>
        <v>0</v>
      </c>
    </row>
    <row r="136" spans="1:7" s="371" customFormat="1" ht="25.5">
      <c r="A136" s="380">
        <f t="shared" ref="A136:A149" si="17">A135+1</f>
        <v>109</v>
      </c>
      <c r="B136" s="386" t="s">
        <v>873</v>
      </c>
      <c r="C136" s="387" t="s">
        <v>827</v>
      </c>
      <c r="D136" s="380" t="s">
        <v>624</v>
      </c>
      <c r="E136" s="380">
        <v>6</v>
      </c>
      <c r="F136" s="388"/>
      <c r="G136" s="385">
        <f t="shared" si="16"/>
        <v>0</v>
      </c>
    </row>
    <row r="137" spans="1:7" s="371" customFormat="1" ht="25.5">
      <c r="A137" s="380">
        <f t="shared" si="17"/>
        <v>110</v>
      </c>
      <c r="B137" s="386" t="s">
        <v>873</v>
      </c>
      <c r="C137" s="387" t="s">
        <v>828</v>
      </c>
      <c r="D137" s="380" t="s">
        <v>624</v>
      </c>
      <c r="E137" s="380">
        <v>6</v>
      </c>
      <c r="F137" s="388"/>
      <c r="G137" s="385">
        <f t="shared" si="16"/>
        <v>0</v>
      </c>
    </row>
    <row r="138" spans="1:7" s="371" customFormat="1">
      <c r="A138" s="380">
        <f t="shared" si="17"/>
        <v>111</v>
      </c>
      <c r="B138" s="386" t="s">
        <v>873</v>
      </c>
      <c r="C138" s="387" t="s">
        <v>829</v>
      </c>
      <c r="D138" s="380" t="s">
        <v>296</v>
      </c>
      <c r="E138" s="380">
        <v>21</v>
      </c>
      <c r="F138" s="388"/>
      <c r="G138" s="385">
        <f t="shared" si="16"/>
        <v>0</v>
      </c>
    </row>
    <row r="139" spans="1:7" s="371" customFormat="1">
      <c r="A139" s="380">
        <f t="shared" si="17"/>
        <v>112</v>
      </c>
      <c r="B139" s="386" t="s">
        <v>873</v>
      </c>
      <c r="C139" s="387" t="s">
        <v>830</v>
      </c>
      <c r="D139" s="380" t="s">
        <v>296</v>
      </c>
      <c r="E139" s="380">
        <v>7.2</v>
      </c>
      <c r="F139" s="388"/>
      <c r="G139" s="385">
        <f t="shared" si="16"/>
        <v>0</v>
      </c>
    </row>
    <row r="140" spans="1:7" s="371" customFormat="1">
      <c r="A140" s="380">
        <f t="shared" si="17"/>
        <v>113</v>
      </c>
      <c r="B140" s="386" t="s">
        <v>873</v>
      </c>
      <c r="C140" s="387" t="s">
        <v>831</v>
      </c>
      <c r="D140" s="380" t="s">
        <v>296</v>
      </c>
      <c r="E140" s="380">
        <v>4.2</v>
      </c>
      <c r="F140" s="388"/>
      <c r="G140" s="385">
        <f t="shared" si="16"/>
        <v>0</v>
      </c>
    </row>
    <row r="141" spans="1:7" s="371" customFormat="1">
      <c r="A141" s="380">
        <f t="shared" si="17"/>
        <v>114</v>
      </c>
      <c r="B141" s="386" t="s">
        <v>873</v>
      </c>
      <c r="C141" s="387" t="s">
        <v>832</v>
      </c>
      <c r="D141" s="380" t="s">
        <v>296</v>
      </c>
      <c r="E141" s="380">
        <v>7.8</v>
      </c>
      <c r="F141" s="388"/>
      <c r="G141" s="385">
        <f t="shared" si="16"/>
        <v>0</v>
      </c>
    </row>
    <row r="142" spans="1:7" s="371" customFormat="1">
      <c r="A142" s="380">
        <f t="shared" si="17"/>
        <v>115</v>
      </c>
      <c r="B142" s="386" t="s">
        <v>873</v>
      </c>
      <c r="C142" s="387" t="s">
        <v>833</v>
      </c>
      <c r="D142" s="380" t="s">
        <v>296</v>
      </c>
      <c r="E142" s="380">
        <v>39</v>
      </c>
      <c r="F142" s="388"/>
      <c r="G142" s="385">
        <f t="shared" si="16"/>
        <v>0</v>
      </c>
    </row>
    <row r="143" spans="1:7" s="371" customFormat="1">
      <c r="A143" s="380">
        <f t="shared" si="17"/>
        <v>116</v>
      </c>
      <c r="B143" s="386" t="s">
        <v>873</v>
      </c>
      <c r="C143" s="391" t="s">
        <v>834</v>
      </c>
      <c r="D143" s="392" t="s">
        <v>624</v>
      </c>
      <c r="E143" s="380">
        <v>5</v>
      </c>
      <c r="F143" s="388"/>
      <c r="G143" s="385">
        <f t="shared" si="16"/>
        <v>0</v>
      </c>
    </row>
    <row r="144" spans="1:7" s="371" customFormat="1">
      <c r="A144" s="380">
        <f t="shared" si="17"/>
        <v>117</v>
      </c>
      <c r="B144" s="386" t="s">
        <v>873</v>
      </c>
      <c r="C144" s="391" t="s">
        <v>834</v>
      </c>
      <c r="D144" s="392" t="s">
        <v>624</v>
      </c>
      <c r="E144" s="380">
        <v>5</v>
      </c>
      <c r="F144" s="388"/>
      <c r="G144" s="385">
        <f t="shared" si="16"/>
        <v>0</v>
      </c>
    </row>
    <row r="145" spans="1:7" s="371" customFormat="1">
      <c r="A145" s="380">
        <f t="shared" si="17"/>
        <v>118</v>
      </c>
      <c r="B145" s="386" t="s">
        <v>873</v>
      </c>
      <c r="C145" s="391" t="s">
        <v>834</v>
      </c>
      <c r="D145" s="392" t="s">
        <v>624</v>
      </c>
      <c r="E145" s="380">
        <v>1</v>
      </c>
      <c r="F145" s="388"/>
      <c r="G145" s="385">
        <f t="shared" si="16"/>
        <v>0</v>
      </c>
    </row>
    <row r="146" spans="1:7" s="371" customFormat="1">
      <c r="A146" s="380">
        <f t="shared" si="17"/>
        <v>119</v>
      </c>
      <c r="B146" s="386" t="s">
        <v>873</v>
      </c>
      <c r="C146" s="393" t="s">
        <v>835</v>
      </c>
      <c r="D146" s="392" t="s">
        <v>195</v>
      </c>
      <c r="E146" s="380">
        <v>9.6999999999999993</v>
      </c>
      <c r="F146" s="388"/>
      <c r="G146" s="385">
        <f t="shared" si="16"/>
        <v>0</v>
      </c>
    </row>
    <row r="147" spans="1:7" s="371" customFormat="1" ht="25.5">
      <c r="A147" s="380">
        <f t="shared" si="17"/>
        <v>120</v>
      </c>
      <c r="B147" s="386" t="s">
        <v>873</v>
      </c>
      <c r="C147" s="393" t="s">
        <v>836</v>
      </c>
      <c r="D147" s="392" t="s">
        <v>624</v>
      </c>
      <c r="E147" s="380">
        <v>12</v>
      </c>
      <c r="F147" s="388"/>
      <c r="G147" s="385">
        <f t="shared" si="16"/>
        <v>0</v>
      </c>
    </row>
    <row r="148" spans="1:7" s="371" customFormat="1">
      <c r="A148" s="380">
        <f t="shared" si="17"/>
        <v>121</v>
      </c>
      <c r="B148" s="386" t="s">
        <v>873</v>
      </c>
      <c r="C148" s="393" t="s">
        <v>837</v>
      </c>
      <c r="D148" s="392" t="s">
        <v>624</v>
      </c>
      <c r="E148" s="380">
        <v>10</v>
      </c>
      <c r="F148" s="388"/>
      <c r="G148" s="385">
        <f t="shared" si="16"/>
        <v>0</v>
      </c>
    </row>
    <row r="149" spans="1:7" s="371" customFormat="1">
      <c r="A149" s="380">
        <f t="shared" si="17"/>
        <v>122</v>
      </c>
      <c r="B149" s="386" t="s">
        <v>873</v>
      </c>
      <c r="C149" s="393" t="s">
        <v>838</v>
      </c>
      <c r="D149" s="392" t="s">
        <v>624</v>
      </c>
      <c r="E149" s="380">
        <v>2</v>
      </c>
      <c r="F149" s="388"/>
      <c r="G149" s="385">
        <f t="shared" si="16"/>
        <v>0</v>
      </c>
    </row>
    <row r="150" spans="1:7" s="371" customFormat="1" ht="12.75" customHeight="1">
      <c r="A150" s="380"/>
      <c r="B150" s="386"/>
      <c r="C150" s="394" t="s">
        <v>874</v>
      </c>
      <c r="D150" s="394"/>
      <c r="E150" s="394"/>
      <c r="F150" s="394"/>
      <c r="G150" s="395">
        <f>SUM(G135:G149)</f>
        <v>0</v>
      </c>
    </row>
    <row r="151" spans="1:7" s="371" customFormat="1">
      <c r="A151" s="380"/>
      <c r="B151" s="386"/>
      <c r="C151" s="393"/>
      <c r="D151" s="392"/>
      <c r="E151" s="380"/>
      <c r="F151" s="384"/>
      <c r="G151" s="385"/>
    </row>
    <row r="152" spans="1:7">
      <c r="A152" s="380"/>
      <c r="B152" s="380"/>
      <c r="C152" s="381" t="s">
        <v>875</v>
      </c>
      <c r="D152" s="382"/>
      <c r="E152" s="382"/>
      <c r="F152" s="382"/>
      <c r="G152" s="385"/>
    </row>
    <row r="153" spans="1:7" ht="38.25">
      <c r="A153" s="380">
        <v>124</v>
      </c>
      <c r="B153" s="386" t="s">
        <v>876</v>
      </c>
      <c r="C153" s="387" t="s">
        <v>826</v>
      </c>
      <c r="D153" s="380" t="s">
        <v>624</v>
      </c>
      <c r="E153" s="380">
        <v>1</v>
      </c>
      <c r="F153" s="388"/>
      <c r="G153" s="385">
        <f t="shared" ref="G153:G168" si="18">F153*E153</f>
        <v>0</v>
      </c>
    </row>
    <row r="154" spans="1:7" s="371" customFormat="1" ht="25.5">
      <c r="A154" s="380">
        <f t="shared" ref="A154:A168" si="19">A153+1</f>
        <v>125</v>
      </c>
      <c r="B154" s="386" t="s">
        <v>876</v>
      </c>
      <c r="C154" s="387" t="s">
        <v>843</v>
      </c>
      <c r="D154" s="380" t="s">
        <v>624</v>
      </c>
      <c r="E154" s="380">
        <v>6</v>
      </c>
      <c r="F154" s="388"/>
      <c r="G154" s="385">
        <f t="shared" si="18"/>
        <v>0</v>
      </c>
    </row>
    <row r="155" spans="1:7" s="371" customFormat="1" ht="25.5">
      <c r="A155" s="380">
        <f t="shared" si="19"/>
        <v>126</v>
      </c>
      <c r="B155" s="386" t="s">
        <v>876</v>
      </c>
      <c r="C155" s="387" t="s">
        <v>827</v>
      </c>
      <c r="D155" s="380" t="s">
        <v>624</v>
      </c>
      <c r="E155" s="380">
        <v>3</v>
      </c>
      <c r="F155" s="388"/>
      <c r="G155" s="385">
        <f t="shared" si="18"/>
        <v>0</v>
      </c>
    </row>
    <row r="156" spans="1:7" s="371" customFormat="1" ht="25.5">
      <c r="A156" s="380">
        <f t="shared" si="19"/>
        <v>127</v>
      </c>
      <c r="B156" s="386" t="s">
        <v>876</v>
      </c>
      <c r="C156" s="387" t="s">
        <v>828</v>
      </c>
      <c r="D156" s="380" t="s">
        <v>624</v>
      </c>
      <c r="E156" s="380">
        <v>5</v>
      </c>
      <c r="F156" s="388"/>
      <c r="G156" s="385">
        <f t="shared" si="18"/>
        <v>0</v>
      </c>
    </row>
    <row r="157" spans="1:7" s="371" customFormat="1">
      <c r="A157" s="380">
        <f t="shared" si="19"/>
        <v>128</v>
      </c>
      <c r="B157" s="386" t="s">
        <v>876</v>
      </c>
      <c r="C157" s="387" t="s">
        <v>829</v>
      </c>
      <c r="D157" s="380" t="s">
        <v>296</v>
      </c>
      <c r="E157" s="380">
        <v>24</v>
      </c>
      <c r="F157" s="388"/>
      <c r="G157" s="385">
        <f t="shared" si="18"/>
        <v>0</v>
      </c>
    </row>
    <row r="158" spans="1:7" s="371" customFormat="1">
      <c r="A158" s="380">
        <f t="shared" si="19"/>
        <v>129</v>
      </c>
      <c r="B158" s="386" t="s">
        <v>876</v>
      </c>
      <c r="C158" s="387" t="s">
        <v>830</v>
      </c>
      <c r="D158" s="380" t="s">
        <v>296</v>
      </c>
      <c r="E158" s="380">
        <v>6.6</v>
      </c>
      <c r="F158" s="388"/>
      <c r="G158" s="385">
        <f t="shared" si="18"/>
        <v>0</v>
      </c>
    </row>
    <row r="159" spans="1:7" s="371" customFormat="1">
      <c r="A159" s="380">
        <f t="shared" si="19"/>
        <v>130</v>
      </c>
      <c r="B159" s="386" t="s">
        <v>876</v>
      </c>
      <c r="C159" s="387" t="s">
        <v>877</v>
      </c>
      <c r="D159" s="380" t="s">
        <v>296</v>
      </c>
      <c r="E159" s="380">
        <v>22.2</v>
      </c>
      <c r="F159" s="388"/>
      <c r="G159" s="385">
        <f t="shared" si="18"/>
        <v>0</v>
      </c>
    </row>
    <row r="160" spans="1:7" s="371" customFormat="1">
      <c r="A160" s="380">
        <f t="shared" si="19"/>
        <v>131</v>
      </c>
      <c r="B160" s="386" t="s">
        <v>876</v>
      </c>
      <c r="C160" s="387" t="s">
        <v>878</v>
      </c>
      <c r="D160" s="380" t="s">
        <v>296</v>
      </c>
      <c r="E160" s="380">
        <v>13.2</v>
      </c>
      <c r="F160" s="388"/>
      <c r="G160" s="385">
        <f t="shared" si="18"/>
        <v>0</v>
      </c>
    </row>
    <row r="161" spans="1:7" s="371" customFormat="1">
      <c r="A161" s="380">
        <f t="shared" si="19"/>
        <v>132</v>
      </c>
      <c r="B161" s="386" t="s">
        <v>876</v>
      </c>
      <c r="C161" s="398" t="s">
        <v>879</v>
      </c>
      <c r="D161" s="380" t="s">
        <v>296</v>
      </c>
      <c r="E161" s="380">
        <v>6</v>
      </c>
      <c r="F161" s="388"/>
      <c r="G161" s="385">
        <f t="shared" si="18"/>
        <v>0</v>
      </c>
    </row>
    <row r="162" spans="1:7" s="371" customFormat="1">
      <c r="A162" s="380">
        <f t="shared" si="19"/>
        <v>133</v>
      </c>
      <c r="B162" s="386" t="s">
        <v>876</v>
      </c>
      <c r="C162" s="387" t="s">
        <v>833</v>
      </c>
      <c r="D162" s="380" t="s">
        <v>296</v>
      </c>
      <c r="E162" s="380">
        <v>36</v>
      </c>
      <c r="F162" s="388"/>
      <c r="G162" s="385">
        <f t="shared" si="18"/>
        <v>0</v>
      </c>
    </row>
    <row r="163" spans="1:7" s="371" customFormat="1">
      <c r="A163" s="380">
        <f t="shared" si="19"/>
        <v>134</v>
      </c>
      <c r="B163" s="386" t="s">
        <v>876</v>
      </c>
      <c r="C163" s="391" t="s">
        <v>834</v>
      </c>
      <c r="D163" s="392" t="s">
        <v>624</v>
      </c>
      <c r="E163" s="380">
        <v>4</v>
      </c>
      <c r="F163" s="388"/>
      <c r="G163" s="385">
        <f t="shared" si="18"/>
        <v>0</v>
      </c>
    </row>
    <row r="164" spans="1:7" s="371" customFormat="1">
      <c r="A164" s="380">
        <f t="shared" si="19"/>
        <v>135</v>
      </c>
      <c r="B164" s="386" t="s">
        <v>876</v>
      </c>
      <c r="C164" s="391" t="s">
        <v>834</v>
      </c>
      <c r="D164" s="392" t="s">
        <v>624</v>
      </c>
      <c r="E164" s="380">
        <v>9</v>
      </c>
      <c r="F164" s="388"/>
      <c r="G164" s="385">
        <f t="shared" si="18"/>
        <v>0</v>
      </c>
    </row>
    <row r="165" spans="1:7" s="371" customFormat="1">
      <c r="A165" s="380">
        <f t="shared" si="19"/>
        <v>136</v>
      </c>
      <c r="B165" s="386" t="s">
        <v>876</v>
      </c>
      <c r="C165" s="393" t="s">
        <v>835</v>
      </c>
      <c r="D165" s="392" t="s">
        <v>195</v>
      </c>
      <c r="E165" s="380">
        <v>13</v>
      </c>
      <c r="F165" s="388"/>
      <c r="G165" s="385">
        <f t="shared" si="18"/>
        <v>0</v>
      </c>
    </row>
    <row r="166" spans="1:7" s="371" customFormat="1" ht="25.5">
      <c r="A166" s="380">
        <f t="shared" si="19"/>
        <v>137</v>
      </c>
      <c r="B166" s="386" t="s">
        <v>876</v>
      </c>
      <c r="C166" s="393" t="s">
        <v>836</v>
      </c>
      <c r="D166" s="392" t="s">
        <v>624</v>
      </c>
      <c r="E166" s="380">
        <v>14</v>
      </c>
      <c r="F166" s="388"/>
      <c r="G166" s="385">
        <f t="shared" si="18"/>
        <v>0</v>
      </c>
    </row>
    <row r="167" spans="1:7" s="371" customFormat="1">
      <c r="A167" s="380">
        <f t="shared" si="19"/>
        <v>138</v>
      </c>
      <c r="B167" s="386" t="s">
        <v>876</v>
      </c>
      <c r="C167" s="393" t="s">
        <v>837</v>
      </c>
      <c r="D167" s="392" t="s">
        <v>624</v>
      </c>
      <c r="E167" s="380">
        <v>11</v>
      </c>
      <c r="F167" s="388"/>
      <c r="G167" s="385">
        <f t="shared" si="18"/>
        <v>0</v>
      </c>
    </row>
    <row r="168" spans="1:7" s="371" customFormat="1">
      <c r="A168" s="380">
        <f t="shared" si="19"/>
        <v>139</v>
      </c>
      <c r="B168" s="386" t="s">
        <v>876</v>
      </c>
      <c r="C168" s="393" t="s">
        <v>838</v>
      </c>
      <c r="D168" s="392" t="s">
        <v>624</v>
      </c>
      <c r="E168" s="380">
        <v>3</v>
      </c>
      <c r="F168" s="388"/>
      <c r="G168" s="385">
        <f t="shared" si="18"/>
        <v>0</v>
      </c>
    </row>
    <row r="169" spans="1:7" s="371" customFormat="1" ht="12.75" customHeight="1">
      <c r="A169" s="380"/>
      <c r="B169" s="386"/>
      <c r="C169" s="394" t="s">
        <v>880</v>
      </c>
      <c r="D169" s="394"/>
      <c r="E169" s="394"/>
      <c r="F169" s="394"/>
      <c r="G169" s="395">
        <f>SUM(G153:G168)</f>
        <v>0</v>
      </c>
    </row>
    <row r="170" spans="1:7">
      <c r="A170" s="380"/>
      <c r="B170" s="380"/>
      <c r="C170" s="381"/>
      <c r="D170" s="382"/>
      <c r="E170" s="382"/>
      <c r="F170" s="382"/>
      <c r="G170" s="385"/>
    </row>
    <row r="171" spans="1:7">
      <c r="A171" s="380"/>
      <c r="B171" s="380"/>
      <c r="C171" s="381" t="s">
        <v>881</v>
      </c>
      <c r="D171" s="382"/>
      <c r="E171" s="382"/>
      <c r="F171" s="382"/>
      <c r="G171" s="385"/>
    </row>
    <row r="172" spans="1:7" ht="38.25">
      <c r="A172" s="380">
        <v>141</v>
      </c>
      <c r="B172" s="386" t="s">
        <v>882</v>
      </c>
      <c r="C172" s="387" t="s">
        <v>826</v>
      </c>
      <c r="D172" s="380" t="s">
        <v>624</v>
      </c>
      <c r="E172" s="380">
        <v>1</v>
      </c>
      <c r="F172" s="388"/>
      <c r="G172" s="385">
        <f t="shared" ref="G172:G186" si="20">F172*E172</f>
        <v>0</v>
      </c>
    </row>
    <row r="173" spans="1:7" s="371" customFormat="1" ht="25.5">
      <c r="A173" s="380">
        <f t="shared" ref="A173:A186" si="21">A172+1</f>
        <v>142</v>
      </c>
      <c r="B173" s="386" t="s">
        <v>882</v>
      </c>
      <c r="C173" s="387" t="s">
        <v>827</v>
      </c>
      <c r="D173" s="380" t="s">
        <v>624</v>
      </c>
      <c r="E173" s="380">
        <v>8</v>
      </c>
      <c r="F173" s="388"/>
      <c r="G173" s="385">
        <f t="shared" si="20"/>
        <v>0</v>
      </c>
    </row>
    <row r="174" spans="1:7" s="371" customFormat="1" ht="25.5">
      <c r="A174" s="380">
        <f t="shared" si="21"/>
        <v>143</v>
      </c>
      <c r="B174" s="386" t="s">
        <v>882</v>
      </c>
      <c r="C174" s="387" t="s">
        <v>828</v>
      </c>
      <c r="D174" s="380" t="s">
        <v>624</v>
      </c>
      <c r="E174" s="380">
        <v>4</v>
      </c>
      <c r="F174" s="388"/>
      <c r="G174" s="385">
        <f t="shared" si="20"/>
        <v>0</v>
      </c>
    </row>
    <row r="175" spans="1:7" s="371" customFormat="1">
      <c r="A175" s="380">
        <f t="shared" si="21"/>
        <v>144</v>
      </c>
      <c r="B175" s="386" t="s">
        <v>882</v>
      </c>
      <c r="C175" s="387" t="s">
        <v>829</v>
      </c>
      <c r="D175" s="380" t="s">
        <v>296</v>
      </c>
      <c r="E175" s="380">
        <v>20.399999999999999</v>
      </c>
      <c r="F175" s="388"/>
      <c r="G175" s="385">
        <f t="shared" si="20"/>
        <v>0</v>
      </c>
    </row>
    <row r="176" spans="1:7" s="371" customFormat="1">
      <c r="A176" s="380">
        <f t="shared" si="21"/>
        <v>145</v>
      </c>
      <c r="B176" s="386" t="s">
        <v>882</v>
      </c>
      <c r="C176" s="387" t="s">
        <v>830</v>
      </c>
      <c r="D176" s="380" t="s">
        <v>296</v>
      </c>
      <c r="E176" s="380">
        <v>7.8</v>
      </c>
      <c r="F176" s="388"/>
      <c r="G176" s="385">
        <f t="shared" si="20"/>
        <v>0</v>
      </c>
    </row>
    <row r="177" spans="1:7" s="371" customFormat="1">
      <c r="A177" s="380">
        <f t="shared" si="21"/>
        <v>146</v>
      </c>
      <c r="B177" s="386" t="s">
        <v>882</v>
      </c>
      <c r="C177" s="387" t="s">
        <v>831</v>
      </c>
      <c r="D177" s="380" t="s">
        <v>296</v>
      </c>
      <c r="E177" s="380">
        <v>4.2</v>
      </c>
      <c r="F177" s="388"/>
      <c r="G177" s="385">
        <f t="shared" si="20"/>
        <v>0</v>
      </c>
    </row>
    <row r="178" spans="1:7" s="371" customFormat="1">
      <c r="A178" s="380">
        <f t="shared" si="21"/>
        <v>147</v>
      </c>
      <c r="B178" s="386" t="s">
        <v>882</v>
      </c>
      <c r="C178" s="387" t="s">
        <v>832</v>
      </c>
      <c r="D178" s="380" t="s">
        <v>296</v>
      </c>
      <c r="E178" s="380">
        <v>7.8</v>
      </c>
      <c r="F178" s="388"/>
      <c r="G178" s="385">
        <f t="shared" si="20"/>
        <v>0</v>
      </c>
    </row>
    <row r="179" spans="1:7" s="371" customFormat="1">
      <c r="A179" s="380">
        <f t="shared" si="21"/>
        <v>148</v>
      </c>
      <c r="B179" s="386" t="s">
        <v>882</v>
      </c>
      <c r="C179" s="387" t="s">
        <v>833</v>
      </c>
      <c r="D179" s="380" t="s">
        <v>296</v>
      </c>
      <c r="E179" s="380">
        <v>40</v>
      </c>
      <c r="F179" s="388"/>
      <c r="G179" s="385">
        <f t="shared" si="20"/>
        <v>0</v>
      </c>
    </row>
    <row r="180" spans="1:7" s="371" customFormat="1">
      <c r="A180" s="380">
        <f t="shared" si="21"/>
        <v>149</v>
      </c>
      <c r="B180" s="386" t="s">
        <v>882</v>
      </c>
      <c r="C180" s="391" t="s">
        <v>834</v>
      </c>
      <c r="D180" s="392" t="s">
        <v>624</v>
      </c>
      <c r="E180" s="380">
        <v>5</v>
      </c>
      <c r="F180" s="388"/>
      <c r="G180" s="385">
        <f t="shared" si="20"/>
        <v>0</v>
      </c>
    </row>
    <row r="181" spans="1:7" s="371" customFormat="1">
      <c r="A181" s="380">
        <f t="shared" si="21"/>
        <v>150</v>
      </c>
      <c r="B181" s="386" t="s">
        <v>882</v>
      </c>
      <c r="C181" s="391" t="s">
        <v>834</v>
      </c>
      <c r="D181" s="392" t="s">
        <v>624</v>
      </c>
      <c r="E181" s="380">
        <v>5</v>
      </c>
      <c r="F181" s="388"/>
      <c r="G181" s="385">
        <f t="shared" si="20"/>
        <v>0</v>
      </c>
    </row>
    <row r="182" spans="1:7" s="371" customFormat="1">
      <c r="A182" s="380">
        <f t="shared" si="21"/>
        <v>151</v>
      </c>
      <c r="B182" s="386" t="s">
        <v>882</v>
      </c>
      <c r="C182" s="391" t="s">
        <v>834</v>
      </c>
      <c r="D182" s="392" t="s">
        <v>624</v>
      </c>
      <c r="E182" s="380">
        <v>1</v>
      </c>
      <c r="F182" s="388"/>
      <c r="G182" s="385">
        <f t="shared" si="20"/>
        <v>0</v>
      </c>
    </row>
    <row r="183" spans="1:7" s="371" customFormat="1">
      <c r="A183" s="380">
        <f t="shared" si="21"/>
        <v>152</v>
      </c>
      <c r="B183" s="386" t="s">
        <v>882</v>
      </c>
      <c r="C183" s="393" t="s">
        <v>835</v>
      </c>
      <c r="D183" s="392" t="s">
        <v>195</v>
      </c>
      <c r="E183" s="380">
        <v>9</v>
      </c>
      <c r="F183" s="388"/>
      <c r="G183" s="385">
        <f t="shared" si="20"/>
        <v>0</v>
      </c>
    </row>
    <row r="184" spans="1:7" s="371" customFormat="1" ht="25.5">
      <c r="A184" s="380">
        <f t="shared" si="21"/>
        <v>153</v>
      </c>
      <c r="B184" s="386" t="s">
        <v>882</v>
      </c>
      <c r="C184" s="393" t="s">
        <v>836</v>
      </c>
      <c r="D184" s="392" t="s">
        <v>624</v>
      </c>
      <c r="E184" s="380">
        <v>12</v>
      </c>
      <c r="F184" s="388"/>
      <c r="G184" s="385">
        <f t="shared" si="20"/>
        <v>0</v>
      </c>
    </row>
    <row r="185" spans="1:7" s="371" customFormat="1">
      <c r="A185" s="380">
        <f t="shared" si="21"/>
        <v>154</v>
      </c>
      <c r="B185" s="386" t="s">
        <v>882</v>
      </c>
      <c r="C185" s="393" t="s">
        <v>837</v>
      </c>
      <c r="D185" s="392" t="s">
        <v>624</v>
      </c>
      <c r="E185" s="380">
        <v>11</v>
      </c>
      <c r="F185" s="388"/>
      <c r="G185" s="385">
        <f t="shared" si="20"/>
        <v>0</v>
      </c>
    </row>
    <row r="186" spans="1:7" s="371" customFormat="1">
      <c r="A186" s="380">
        <f t="shared" si="21"/>
        <v>155</v>
      </c>
      <c r="B186" s="386" t="s">
        <v>882</v>
      </c>
      <c r="C186" s="393" t="s">
        <v>838</v>
      </c>
      <c r="D186" s="392" t="s">
        <v>624</v>
      </c>
      <c r="E186" s="380">
        <v>1</v>
      </c>
      <c r="F186" s="388"/>
      <c r="G186" s="385">
        <f t="shared" si="20"/>
        <v>0</v>
      </c>
    </row>
    <row r="187" spans="1:7" s="371" customFormat="1" ht="12.75" customHeight="1">
      <c r="A187" s="380"/>
      <c r="B187" s="386"/>
      <c r="C187" s="394" t="s">
        <v>883</v>
      </c>
      <c r="D187" s="394"/>
      <c r="E187" s="394"/>
      <c r="F187" s="394"/>
      <c r="G187" s="395">
        <f>SUM(G172:G186)</f>
        <v>0</v>
      </c>
    </row>
    <row r="188" spans="1:7">
      <c r="A188" s="380"/>
      <c r="B188" s="380"/>
      <c r="C188" s="381"/>
      <c r="D188" s="382"/>
      <c r="E188" s="382"/>
      <c r="F188" s="382"/>
      <c r="G188" s="385"/>
    </row>
    <row r="189" spans="1:7">
      <c r="A189" s="380"/>
      <c r="B189" s="380"/>
      <c r="C189" s="381" t="s">
        <v>884</v>
      </c>
      <c r="D189" s="382"/>
      <c r="E189" s="382"/>
      <c r="F189" s="382"/>
      <c r="G189" s="385"/>
    </row>
    <row r="190" spans="1:7" ht="38.25">
      <c r="A190" s="380">
        <v>157</v>
      </c>
      <c r="B190" s="386" t="s">
        <v>885</v>
      </c>
      <c r="C190" s="387" t="s">
        <v>826</v>
      </c>
      <c r="D190" s="380" t="s">
        <v>624</v>
      </c>
      <c r="E190" s="380">
        <v>1</v>
      </c>
      <c r="F190" s="388"/>
      <c r="G190" s="385">
        <f t="shared" ref="G190:G203" si="22">F190*E190</f>
        <v>0</v>
      </c>
    </row>
    <row r="191" spans="1:7" s="371" customFormat="1" ht="25.5">
      <c r="A191" s="380">
        <f t="shared" ref="A191:A203" si="23">A190+1</f>
        <v>158</v>
      </c>
      <c r="B191" s="386" t="s">
        <v>885</v>
      </c>
      <c r="C191" s="387" t="s">
        <v>827</v>
      </c>
      <c r="D191" s="380" t="s">
        <v>624</v>
      </c>
      <c r="E191" s="380">
        <v>8</v>
      </c>
      <c r="F191" s="388"/>
      <c r="G191" s="385">
        <f t="shared" si="22"/>
        <v>0</v>
      </c>
    </row>
    <row r="192" spans="1:7" s="371" customFormat="1" ht="25.5">
      <c r="A192" s="380">
        <f t="shared" si="23"/>
        <v>159</v>
      </c>
      <c r="B192" s="386" t="s">
        <v>885</v>
      </c>
      <c r="C192" s="387" t="s">
        <v>828</v>
      </c>
      <c r="D192" s="380" t="s">
        <v>624</v>
      </c>
      <c r="E192" s="380">
        <v>4</v>
      </c>
      <c r="F192" s="388"/>
      <c r="G192" s="385">
        <f t="shared" si="22"/>
        <v>0</v>
      </c>
    </row>
    <row r="193" spans="1:7" s="371" customFormat="1">
      <c r="A193" s="380">
        <f t="shared" si="23"/>
        <v>160</v>
      </c>
      <c r="B193" s="386" t="s">
        <v>885</v>
      </c>
      <c r="C193" s="387" t="s">
        <v>829</v>
      </c>
      <c r="D193" s="380" t="s">
        <v>296</v>
      </c>
      <c r="E193" s="380">
        <v>21</v>
      </c>
      <c r="F193" s="388"/>
      <c r="G193" s="385">
        <f t="shared" si="22"/>
        <v>0</v>
      </c>
    </row>
    <row r="194" spans="1:7" s="371" customFormat="1">
      <c r="A194" s="380">
        <f t="shared" si="23"/>
        <v>161</v>
      </c>
      <c r="B194" s="386" t="s">
        <v>885</v>
      </c>
      <c r="C194" s="387" t="s">
        <v>830</v>
      </c>
      <c r="D194" s="380" t="s">
        <v>296</v>
      </c>
      <c r="E194" s="380">
        <v>6.6</v>
      </c>
      <c r="F194" s="388"/>
      <c r="G194" s="385">
        <f t="shared" si="22"/>
        <v>0</v>
      </c>
    </row>
    <row r="195" spans="1:7" s="371" customFormat="1">
      <c r="A195" s="380">
        <f t="shared" si="23"/>
        <v>162</v>
      </c>
      <c r="B195" s="386" t="s">
        <v>885</v>
      </c>
      <c r="C195" s="387" t="s">
        <v>831</v>
      </c>
      <c r="D195" s="380" t="s">
        <v>296</v>
      </c>
      <c r="E195" s="380">
        <v>4.8</v>
      </c>
      <c r="F195" s="388"/>
      <c r="G195" s="385">
        <f t="shared" si="22"/>
        <v>0</v>
      </c>
    </row>
    <row r="196" spans="1:7" s="371" customFormat="1">
      <c r="A196" s="380">
        <f t="shared" si="23"/>
        <v>163</v>
      </c>
      <c r="B196" s="386" t="s">
        <v>885</v>
      </c>
      <c r="C196" s="387" t="s">
        <v>832</v>
      </c>
      <c r="D196" s="380" t="s">
        <v>296</v>
      </c>
      <c r="E196" s="380">
        <v>7.8</v>
      </c>
      <c r="F196" s="388"/>
      <c r="G196" s="385">
        <f t="shared" si="22"/>
        <v>0</v>
      </c>
    </row>
    <row r="197" spans="1:7" s="371" customFormat="1">
      <c r="A197" s="380">
        <f t="shared" si="23"/>
        <v>164</v>
      </c>
      <c r="B197" s="386" t="s">
        <v>885</v>
      </c>
      <c r="C197" s="387" t="s">
        <v>833</v>
      </c>
      <c r="D197" s="380" t="s">
        <v>296</v>
      </c>
      <c r="E197" s="380">
        <v>33</v>
      </c>
      <c r="F197" s="388"/>
      <c r="G197" s="385">
        <f t="shared" si="22"/>
        <v>0</v>
      </c>
    </row>
    <row r="198" spans="1:7" s="371" customFormat="1">
      <c r="A198" s="380">
        <f t="shared" si="23"/>
        <v>165</v>
      </c>
      <c r="B198" s="386" t="s">
        <v>885</v>
      </c>
      <c r="C198" s="391" t="s">
        <v>834</v>
      </c>
      <c r="D198" s="392" t="s">
        <v>624</v>
      </c>
      <c r="E198" s="380">
        <v>4</v>
      </c>
      <c r="F198" s="388"/>
      <c r="G198" s="385">
        <f t="shared" si="22"/>
        <v>0</v>
      </c>
    </row>
    <row r="199" spans="1:7" s="371" customFormat="1">
      <c r="A199" s="380">
        <f t="shared" si="23"/>
        <v>166</v>
      </c>
      <c r="B199" s="386" t="s">
        <v>885</v>
      </c>
      <c r="C199" s="391" t="s">
        <v>834</v>
      </c>
      <c r="D199" s="392" t="s">
        <v>624</v>
      </c>
      <c r="E199" s="380">
        <v>6</v>
      </c>
      <c r="F199" s="388"/>
      <c r="G199" s="385">
        <f t="shared" si="22"/>
        <v>0</v>
      </c>
    </row>
    <row r="200" spans="1:7" s="371" customFormat="1">
      <c r="A200" s="380">
        <f t="shared" si="23"/>
        <v>167</v>
      </c>
      <c r="B200" s="386" t="s">
        <v>885</v>
      </c>
      <c r="C200" s="391" t="s">
        <v>834</v>
      </c>
      <c r="D200" s="392" t="s">
        <v>624</v>
      </c>
      <c r="E200" s="380">
        <v>1</v>
      </c>
      <c r="F200" s="388"/>
      <c r="G200" s="385">
        <f t="shared" si="22"/>
        <v>0</v>
      </c>
    </row>
    <row r="201" spans="1:7" s="371" customFormat="1">
      <c r="A201" s="380">
        <f t="shared" si="23"/>
        <v>168</v>
      </c>
      <c r="B201" s="386" t="s">
        <v>885</v>
      </c>
      <c r="C201" s="393" t="s">
        <v>835</v>
      </c>
      <c r="D201" s="392" t="s">
        <v>195</v>
      </c>
      <c r="E201" s="380">
        <v>9</v>
      </c>
      <c r="F201" s="388"/>
      <c r="G201" s="385">
        <f t="shared" si="22"/>
        <v>0</v>
      </c>
    </row>
    <row r="202" spans="1:7" s="371" customFormat="1" ht="25.5">
      <c r="A202" s="380">
        <f t="shared" si="23"/>
        <v>169</v>
      </c>
      <c r="B202" s="386" t="s">
        <v>885</v>
      </c>
      <c r="C202" s="393" t="s">
        <v>836</v>
      </c>
      <c r="D202" s="392" t="s">
        <v>624</v>
      </c>
      <c r="E202" s="380">
        <v>12</v>
      </c>
      <c r="F202" s="388"/>
      <c r="G202" s="385">
        <f t="shared" si="22"/>
        <v>0</v>
      </c>
    </row>
    <row r="203" spans="1:7" s="371" customFormat="1">
      <c r="A203" s="380">
        <f t="shared" si="23"/>
        <v>170</v>
      </c>
      <c r="B203" s="386" t="s">
        <v>885</v>
      </c>
      <c r="C203" s="393" t="s">
        <v>837</v>
      </c>
      <c r="D203" s="392" t="s">
        <v>624</v>
      </c>
      <c r="E203" s="380">
        <v>12</v>
      </c>
      <c r="F203" s="388"/>
      <c r="G203" s="385">
        <f t="shared" si="22"/>
        <v>0</v>
      </c>
    </row>
    <row r="204" spans="1:7" s="371" customFormat="1" ht="12.75" customHeight="1">
      <c r="A204" s="380"/>
      <c r="B204" s="386"/>
      <c r="C204" s="394" t="s">
        <v>886</v>
      </c>
      <c r="D204" s="394"/>
      <c r="E204" s="394"/>
      <c r="F204" s="394"/>
      <c r="G204" s="395">
        <f>SUM(G190:G203)</f>
        <v>0</v>
      </c>
    </row>
    <row r="205" spans="1:7">
      <c r="A205" s="380"/>
      <c r="B205" s="380"/>
      <c r="C205" s="381"/>
      <c r="D205" s="382"/>
      <c r="E205" s="382"/>
      <c r="F205" s="382"/>
      <c r="G205" s="385"/>
    </row>
    <row r="206" spans="1:7">
      <c r="A206" s="380"/>
      <c r="B206" s="380"/>
      <c r="C206" s="381" t="s">
        <v>887</v>
      </c>
      <c r="D206" s="382"/>
      <c r="E206" s="382"/>
      <c r="F206" s="382"/>
      <c r="G206" s="385"/>
    </row>
    <row r="207" spans="1:7" ht="38.25">
      <c r="A207" s="380">
        <v>172</v>
      </c>
      <c r="B207" s="386" t="s">
        <v>888</v>
      </c>
      <c r="C207" s="387" t="s">
        <v>826</v>
      </c>
      <c r="D207" s="380" t="s">
        <v>624</v>
      </c>
      <c r="E207" s="380">
        <v>1</v>
      </c>
      <c r="F207" s="388"/>
      <c r="G207" s="385">
        <f t="shared" ref="G207:G223" si="24">F207*E207</f>
        <v>0</v>
      </c>
    </row>
    <row r="208" spans="1:7" s="371" customFormat="1" ht="25.5">
      <c r="A208" s="380">
        <f t="shared" ref="A208:A223" si="25">A207+1</f>
        <v>173</v>
      </c>
      <c r="B208" s="386" t="s">
        <v>888</v>
      </c>
      <c r="C208" s="387" t="s">
        <v>843</v>
      </c>
      <c r="D208" s="380" t="s">
        <v>624</v>
      </c>
      <c r="E208" s="380">
        <v>7</v>
      </c>
      <c r="F208" s="388"/>
      <c r="G208" s="385">
        <f t="shared" si="24"/>
        <v>0</v>
      </c>
    </row>
    <row r="209" spans="1:7" s="371" customFormat="1" ht="25.5">
      <c r="A209" s="380">
        <f t="shared" si="25"/>
        <v>174</v>
      </c>
      <c r="B209" s="386" t="s">
        <v>888</v>
      </c>
      <c r="C209" s="387" t="s">
        <v>827</v>
      </c>
      <c r="D209" s="380" t="s">
        <v>624</v>
      </c>
      <c r="E209" s="380">
        <v>7</v>
      </c>
      <c r="F209" s="388"/>
      <c r="G209" s="385">
        <f t="shared" si="24"/>
        <v>0</v>
      </c>
    </row>
    <row r="210" spans="1:7" s="371" customFormat="1" ht="25.5">
      <c r="A210" s="380">
        <f t="shared" si="25"/>
        <v>175</v>
      </c>
      <c r="B210" s="386" t="s">
        <v>888</v>
      </c>
      <c r="C210" s="387" t="s">
        <v>828</v>
      </c>
      <c r="D210" s="380" t="s">
        <v>624</v>
      </c>
      <c r="E210" s="380">
        <v>2</v>
      </c>
      <c r="F210" s="388"/>
      <c r="G210" s="385">
        <f t="shared" si="24"/>
        <v>0</v>
      </c>
    </row>
    <row r="211" spans="1:7" s="371" customFormat="1">
      <c r="A211" s="380">
        <f t="shared" si="25"/>
        <v>176</v>
      </c>
      <c r="B211" s="386" t="s">
        <v>888</v>
      </c>
      <c r="C211" s="387" t="s">
        <v>829</v>
      </c>
      <c r="D211" s="380" t="s">
        <v>296</v>
      </c>
      <c r="E211" s="380">
        <v>34.200000000000003</v>
      </c>
      <c r="F211" s="388"/>
      <c r="G211" s="385">
        <f t="shared" si="24"/>
        <v>0</v>
      </c>
    </row>
    <row r="212" spans="1:7" s="371" customFormat="1">
      <c r="A212" s="380">
        <f t="shared" si="25"/>
        <v>177</v>
      </c>
      <c r="B212" s="386" t="s">
        <v>888</v>
      </c>
      <c r="C212" s="387" t="s">
        <v>830</v>
      </c>
      <c r="D212" s="380" t="s">
        <v>296</v>
      </c>
      <c r="E212" s="380">
        <v>4.8</v>
      </c>
      <c r="F212" s="388"/>
      <c r="G212" s="385">
        <f t="shared" si="24"/>
        <v>0</v>
      </c>
    </row>
    <row r="213" spans="1:7" s="371" customFormat="1">
      <c r="A213" s="380">
        <f t="shared" si="25"/>
        <v>178</v>
      </c>
      <c r="B213" s="386" t="s">
        <v>888</v>
      </c>
      <c r="C213" s="387" t="s">
        <v>877</v>
      </c>
      <c r="D213" s="380" t="s">
        <v>296</v>
      </c>
      <c r="E213" s="380">
        <v>12.6</v>
      </c>
      <c r="F213" s="388"/>
      <c r="G213" s="385">
        <f t="shared" si="24"/>
        <v>0</v>
      </c>
    </row>
    <row r="214" spans="1:7" s="371" customFormat="1">
      <c r="A214" s="380">
        <f t="shared" si="25"/>
        <v>179</v>
      </c>
      <c r="B214" s="386" t="s">
        <v>888</v>
      </c>
      <c r="C214" s="387" t="s">
        <v>878</v>
      </c>
      <c r="D214" s="380" t="s">
        <v>296</v>
      </c>
      <c r="E214" s="380">
        <v>8.4</v>
      </c>
      <c r="F214" s="388"/>
      <c r="G214" s="385">
        <f t="shared" si="24"/>
        <v>0</v>
      </c>
    </row>
    <row r="215" spans="1:7" s="371" customFormat="1">
      <c r="A215" s="380">
        <f t="shared" si="25"/>
        <v>180</v>
      </c>
      <c r="B215" s="386" t="s">
        <v>888</v>
      </c>
      <c r="C215" s="398" t="s">
        <v>879</v>
      </c>
      <c r="D215" s="380" t="s">
        <v>296</v>
      </c>
      <c r="E215" s="380">
        <v>17.399999999999999</v>
      </c>
      <c r="F215" s="388"/>
      <c r="G215" s="385">
        <f t="shared" si="24"/>
        <v>0</v>
      </c>
    </row>
    <row r="216" spans="1:7" s="371" customFormat="1">
      <c r="A216" s="380">
        <f t="shared" si="25"/>
        <v>181</v>
      </c>
      <c r="B216" s="386" t="s">
        <v>888</v>
      </c>
      <c r="C216" s="387" t="s">
        <v>833</v>
      </c>
      <c r="D216" s="380" t="s">
        <v>296</v>
      </c>
      <c r="E216" s="380">
        <v>30.6</v>
      </c>
      <c r="F216" s="388"/>
      <c r="G216" s="385">
        <f t="shared" si="24"/>
        <v>0</v>
      </c>
    </row>
    <row r="217" spans="1:7" s="371" customFormat="1">
      <c r="A217" s="380">
        <f t="shared" si="25"/>
        <v>182</v>
      </c>
      <c r="B217" s="386" t="s">
        <v>888</v>
      </c>
      <c r="C217" s="391" t="s">
        <v>834</v>
      </c>
      <c r="D217" s="392" t="s">
        <v>624</v>
      </c>
      <c r="E217" s="380">
        <v>3</v>
      </c>
      <c r="F217" s="388"/>
      <c r="G217" s="385">
        <f t="shared" si="24"/>
        <v>0</v>
      </c>
    </row>
    <row r="218" spans="1:7" s="371" customFormat="1">
      <c r="A218" s="380">
        <f t="shared" si="25"/>
        <v>183</v>
      </c>
      <c r="B218" s="386" t="s">
        <v>888</v>
      </c>
      <c r="C218" s="391" t="s">
        <v>834</v>
      </c>
      <c r="D218" s="392" t="s">
        <v>624</v>
      </c>
      <c r="E218" s="380">
        <v>11</v>
      </c>
      <c r="F218" s="388"/>
      <c r="G218" s="385">
        <f t="shared" si="24"/>
        <v>0</v>
      </c>
    </row>
    <row r="219" spans="1:7" s="371" customFormat="1">
      <c r="A219" s="380">
        <f t="shared" si="25"/>
        <v>184</v>
      </c>
      <c r="B219" s="386" t="s">
        <v>888</v>
      </c>
      <c r="C219" s="391" t="s">
        <v>834</v>
      </c>
      <c r="D219" s="392" t="s">
        <v>624</v>
      </c>
      <c r="E219" s="380">
        <v>1</v>
      </c>
      <c r="F219" s="388"/>
      <c r="G219" s="385">
        <f t="shared" si="24"/>
        <v>0</v>
      </c>
    </row>
    <row r="220" spans="1:7" s="371" customFormat="1">
      <c r="A220" s="380">
        <f t="shared" si="25"/>
        <v>185</v>
      </c>
      <c r="B220" s="386" t="s">
        <v>888</v>
      </c>
      <c r="C220" s="393" t="s">
        <v>835</v>
      </c>
      <c r="D220" s="392" t="s">
        <v>195</v>
      </c>
      <c r="E220" s="380">
        <v>13.5</v>
      </c>
      <c r="F220" s="388"/>
      <c r="G220" s="385">
        <f t="shared" si="24"/>
        <v>0</v>
      </c>
    </row>
    <row r="221" spans="1:7" s="371" customFormat="1" ht="25.5">
      <c r="A221" s="380">
        <f t="shared" si="25"/>
        <v>186</v>
      </c>
      <c r="B221" s="386" t="s">
        <v>888</v>
      </c>
      <c r="C221" s="393" t="s">
        <v>836</v>
      </c>
      <c r="D221" s="392" t="s">
        <v>624</v>
      </c>
      <c r="E221" s="380">
        <v>16</v>
      </c>
      <c r="F221" s="388"/>
      <c r="G221" s="385">
        <f t="shared" si="24"/>
        <v>0</v>
      </c>
    </row>
    <row r="222" spans="1:7" s="371" customFormat="1">
      <c r="A222" s="380">
        <f t="shared" si="25"/>
        <v>187</v>
      </c>
      <c r="B222" s="386" t="s">
        <v>888</v>
      </c>
      <c r="C222" s="393" t="s">
        <v>837</v>
      </c>
      <c r="D222" s="392" t="s">
        <v>624</v>
      </c>
      <c r="E222" s="380">
        <v>12</v>
      </c>
      <c r="F222" s="388"/>
      <c r="G222" s="385">
        <f t="shared" si="24"/>
        <v>0</v>
      </c>
    </row>
    <row r="223" spans="1:7" s="371" customFormat="1">
      <c r="A223" s="380">
        <f t="shared" si="25"/>
        <v>188</v>
      </c>
      <c r="B223" s="386" t="s">
        <v>888</v>
      </c>
      <c r="C223" s="393" t="s">
        <v>838</v>
      </c>
      <c r="D223" s="392" t="s">
        <v>624</v>
      </c>
      <c r="E223" s="380">
        <v>4</v>
      </c>
      <c r="F223" s="388"/>
      <c r="G223" s="385">
        <f t="shared" si="24"/>
        <v>0</v>
      </c>
    </row>
    <row r="224" spans="1:7" s="371" customFormat="1" ht="12.75" customHeight="1">
      <c r="A224" s="380"/>
      <c r="B224" s="386"/>
      <c r="C224" s="394" t="s">
        <v>889</v>
      </c>
      <c r="D224" s="394"/>
      <c r="E224" s="394"/>
      <c r="F224" s="394"/>
      <c r="G224" s="395">
        <f>SUM(G207:G223)</f>
        <v>0</v>
      </c>
    </row>
    <row r="225" spans="1:7">
      <c r="A225" s="380"/>
      <c r="B225" s="380"/>
      <c r="C225" s="381"/>
      <c r="D225" s="382"/>
      <c r="E225" s="382"/>
      <c r="F225" s="382"/>
      <c r="G225" s="385"/>
    </row>
    <row r="226" spans="1:7">
      <c r="A226" s="380"/>
      <c r="B226" s="380"/>
      <c r="C226" s="381" t="s">
        <v>890</v>
      </c>
      <c r="D226" s="382"/>
      <c r="E226" s="382"/>
      <c r="F226" s="382"/>
      <c r="G226" s="385"/>
    </row>
    <row r="227" spans="1:7" ht="38.25">
      <c r="A227" s="380">
        <v>190</v>
      </c>
      <c r="B227" s="386" t="s">
        <v>891</v>
      </c>
      <c r="C227" s="387" t="s">
        <v>826</v>
      </c>
      <c r="D227" s="380" t="s">
        <v>624</v>
      </c>
      <c r="E227" s="380">
        <v>1</v>
      </c>
      <c r="F227" s="388"/>
      <c r="G227" s="385">
        <f t="shared" ref="G227:G240" si="26">F227*E227</f>
        <v>0</v>
      </c>
    </row>
    <row r="228" spans="1:7" s="371" customFormat="1" ht="25.5">
      <c r="A228" s="380">
        <f t="shared" ref="A228:A240" si="27">A227+1</f>
        <v>191</v>
      </c>
      <c r="B228" s="386" t="s">
        <v>891</v>
      </c>
      <c r="C228" s="387" t="s">
        <v>827</v>
      </c>
      <c r="D228" s="380" t="s">
        <v>624</v>
      </c>
      <c r="E228" s="380">
        <v>6</v>
      </c>
      <c r="F228" s="388"/>
      <c r="G228" s="385">
        <f t="shared" si="26"/>
        <v>0</v>
      </c>
    </row>
    <row r="229" spans="1:7" s="371" customFormat="1" ht="25.5">
      <c r="A229" s="380">
        <f t="shared" si="27"/>
        <v>192</v>
      </c>
      <c r="B229" s="386" t="s">
        <v>891</v>
      </c>
      <c r="C229" s="387" t="s">
        <v>828</v>
      </c>
      <c r="D229" s="380" t="s">
        <v>624</v>
      </c>
      <c r="E229" s="380">
        <v>6</v>
      </c>
      <c r="F229" s="388"/>
      <c r="G229" s="385">
        <f t="shared" si="26"/>
        <v>0</v>
      </c>
    </row>
    <row r="230" spans="1:7" s="371" customFormat="1">
      <c r="A230" s="380">
        <f t="shared" si="27"/>
        <v>193</v>
      </c>
      <c r="B230" s="386" t="s">
        <v>891</v>
      </c>
      <c r="C230" s="387" t="s">
        <v>829</v>
      </c>
      <c r="D230" s="380" t="s">
        <v>296</v>
      </c>
      <c r="E230" s="380">
        <v>20.399999999999999</v>
      </c>
      <c r="F230" s="388"/>
      <c r="G230" s="385">
        <f t="shared" si="26"/>
        <v>0</v>
      </c>
    </row>
    <row r="231" spans="1:7" s="371" customFormat="1">
      <c r="A231" s="380">
        <f t="shared" si="27"/>
        <v>194</v>
      </c>
      <c r="B231" s="386" t="s">
        <v>891</v>
      </c>
      <c r="C231" s="387" t="s">
        <v>830</v>
      </c>
      <c r="D231" s="380" t="s">
        <v>296</v>
      </c>
      <c r="E231" s="380">
        <v>7.8</v>
      </c>
      <c r="F231" s="388"/>
      <c r="G231" s="385">
        <f t="shared" si="26"/>
        <v>0</v>
      </c>
    </row>
    <row r="232" spans="1:7" s="371" customFormat="1">
      <c r="A232" s="380">
        <f t="shared" si="27"/>
        <v>195</v>
      </c>
      <c r="B232" s="386" t="s">
        <v>891</v>
      </c>
      <c r="C232" s="387" t="s">
        <v>831</v>
      </c>
      <c r="D232" s="380" t="s">
        <v>296</v>
      </c>
      <c r="E232" s="380">
        <v>5</v>
      </c>
      <c r="F232" s="388"/>
      <c r="G232" s="385">
        <f t="shared" si="26"/>
        <v>0</v>
      </c>
    </row>
    <row r="233" spans="1:7" s="371" customFormat="1">
      <c r="A233" s="380">
        <f t="shared" si="27"/>
        <v>196</v>
      </c>
      <c r="B233" s="386" t="s">
        <v>891</v>
      </c>
      <c r="C233" s="387" t="s">
        <v>832</v>
      </c>
      <c r="D233" s="380" t="s">
        <v>296</v>
      </c>
      <c r="E233" s="380">
        <v>8.5</v>
      </c>
      <c r="F233" s="388"/>
      <c r="G233" s="385">
        <f t="shared" si="26"/>
        <v>0</v>
      </c>
    </row>
    <row r="234" spans="1:7" s="371" customFormat="1">
      <c r="A234" s="380">
        <f t="shared" si="27"/>
        <v>197</v>
      </c>
      <c r="B234" s="386" t="s">
        <v>891</v>
      </c>
      <c r="C234" s="387" t="s">
        <v>833</v>
      </c>
      <c r="D234" s="380" t="s">
        <v>296</v>
      </c>
      <c r="E234" s="380">
        <v>34</v>
      </c>
      <c r="F234" s="388"/>
      <c r="G234" s="385">
        <f t="shared" si="26"/>
        <v>0</v>
      </c>
    </row>
    <row r="235" spans="1:7" s="371" customFormat="1">
      <c r="A235" s="380">
        <f t="shared" si="27"/>
        <v>198</v>
      </c>
      <c r="B235" s="386" t="s">
        <v>891</v>
      </c>
      <c r="C235" s="391" t="s">
        <v>834</v>
      </c>
      <c r="D235" s="392" t="s">
        <v>624</v>
      </c>
      <c r="E235" s="380">
        <v>4</v>
      </c>
      <c r="F235" s="388"/>
      <c r="G235" s="385">
        <f t="shared" si="26"/>
        <v>0</v>
      </c>
    </row>
    <row r="236" spans="1:7" s="371" customFormat="1">
      <c r="A236" s="380">
        <f t="shared" si="27"/>
        <v>199</v>
      </c>
      <c r="B236" s="386" t="s">
        <v>891</v>
      </c>
      <c r="C236" s="391" t="s">
        <v>834</v>
      </c>
      <c r="D236" s="392" t="s">
        <v>624</v>
      </c>
      <c r="E236" s="380">
        <v>6</v>
      </c>
      <c r="F236" s="388"/>
      <c r="G236" s="385">
        <f t="shared" si="26"/>
        <v>0</v>
      </c>
    </row>
    <row r="237" spans="1:7" s="371" customFormat="1">
      <c r="A237" s="380">
        <f t="shared" si="27"/>
        <v>200</v>
      </c>
      <c r="B237" s="386" t="s">
        <v>891</v>
      </c>
      <c r="C237" s="391" t="s">
        <v>834</v>
      </c>
      <c r="D237" s="392" t="s">
        <v>624</v>
      </c>
      <c r="E237" s="380">
        <v>1</v>
      </c>
      <c r="F237" s="388"/>
      <c r="G237" s="385">
        <f t="shared" si="26"/>
        <v>0</v>
      </c>
    </row>
    <row r="238" spans="1:7" s="371" customFormat="1">
      <c r="A238" s="380">
        <f t="shared" si="27"/>
        <v>201</v>
      </c>
      <c r="B238" s="386" t="s">
        <v>891</v>
      </c>
      <c r="C238" s="393" t="s">
        <v>835</v>
      </c>
      <c r="D238" s="392" t="s">
        <v>195</v>
      </c>
      <c r="E238" s="380">
        <v>9</v>
      </c>
      <c r="F238" s="388"/>
      <c r="G238" s="385">
        <f t="shared" si="26"/>
        <v>0</v>
      </c>
    </row>
    <row r="239" spans="1:7" s="371" customFormat="1" ht="25.5">
      <c r="A239" s="380">
        <f t="shared" si="27"/>
        <v>202</v>
      </c>
      <c r="B239" s="386" t="s">
        <v>891</v>
      </c>
      <c r="C239" s="393" t="s">
        <v>836</v>
      </c>
      <c r="D239" s="392" t="s">
        <v>624</v>
      </c>
      <c r="E239" s="380">
        <v>12</v>
      </c>
      <c r="F239" s="388"/>
      <c r="G239" s="385">
        <f t="shared" si="26"/>
        <v>0</v>
      </c>
    </row>
    <row r="240" spans="1:7" s="371" customFormat="1">
      <c r="A240" s="380">
        <f t="shared" si="27"/>
        <v>203</v>
      </c>
      <c r="B240" s="386" t="s">
        <v>891</v>
      </c>
      <c r="C240" s="393" t="s">
        <v>837</v>
      </c>
      <c r="D240" s="392" t="s">
        <v>624</v>
      </c>
      <c r="E240" s="380">
        <v>12</v>
      </c>
      <c r="F240" s="388"/>
      <c r="G240" s="385">
        <f t="shared" si="26"/>
        <v>0</v>
      </c>
    </row>
    <row r="241" spans="1:7" s="371" customFormat="1" ht="12.75" customHeight="1">
      <c r="A241" s="380"/>
      <c r="B241" s="386"/>
      <c r="C241" s="394" t="s">
        <v>892</v>
      </c>
      <c r="D241" s="394"/>
      <c r="E241" s="394"/>
      <c r="F241" s="394"/>
      <c r="G241" s="395">
        <f>SUM(G227:G240)</f>
        <v>0</v>
      </c>
    </row>
    <row r="242" spans="1:7" s="371" customFormat="1">
      <c r="A242" s="380"/>
      <c r="B242" s="386"/>
      <c r="C242" s="393"/>
      <c r="D242" s="392"/>
      <c r="E242" s="380"/>
      <c r="F242" s="384"/>
      <c r="G242" s="385"/>
    </row>
    <row r="243" spans="1:7">
      <c r="A243" s="380"/>
      <c r="B243" s="380"/>
      <c r="C243" s="381" t="s">
        <v>893</v>
      </c>
      <c r="D243" s="382"/>
      <c r="E243" s="382"/>
      <c r="F243" s="382"/>
      <c r="G243" s="385"/>
    </row>
    <row r="244" spans="1:7" ht="38.25">
      <c r="A244" s="380">
        <v>205</v>
      </c>
      <c r="B244" s="386" t="s">
        <v>894</v>
      </c>
      <c r="C244" s="387" t="s">
        <v>826</v>
      </c>
      <c r="D244" s="380" t="s">
        <v>624</v>
      </c>
      <c r="E244" s="380">
        <v>1</v>
      </c>
      <c r="F244" s="388"/>
      <c r="G244" s="385">
        <f t="shared" ref="G244:G257" si="28">F244*E244</f>
        <v>0</v>
      </c>
    </row>
    <row r="245" spans="1:7" s="371" customFormat="1" ht="25.5">
      <c r="A245" s="380">
        <f t="shared" ref="A245:A256" si="29">A244+1</f>
        <v>206</v>
      </c>
      <c r="B245" s="386" t="s">
        <v>894</v>
      </c>
      <c r="C245" s="387" t="s">
        <v>827</v>
      </c>
      <c r="D245" s="380" t="s">
        <v>624</v>
      </c>
      <c r="E245" s="380">
        <v>7</v>
      </c>
      <c r="F245" s="388"/>
      <c r="G245" s="385">
        <f t="shared" si="28"/>
        <v>0</v>
      </c>
    </row>
    <row r="246" spans="1:7" s="371" customFormat="1" ht="25.5">
      <c r="A246" s="380">
        <f t="shared" si="29"/>
        <v>207</v>
      </c>
      <c r="B246" s="386" t="s">
        <v>894</v>
      </c>
      <c r="C246" s="387" t="s">
        <v>828</v>
      </c>
      <c r="D246" s="380" t="s">
        <v>624</v>
      </c>
      <c r="E246" s="380">
        <v>4</v>
      </c>
      <c r="F246" s="388"/>
      <c r="G246" s="385">
        <f t="shared" si="28"/>
        <v>0</v>
      </c>
    </row>
    <row r="247" spans="1:7" s="371" customFormat="1">
      <c r="A247" s="380">
        <f t="shared" si="29"/>
        <v>208</v>
      </c>
      <c r="B247" s="386" t="s">
        <v>894</v>
      </c>
      <c r="C247" s="387" t="s">
        <v>829</v>
      </c>
      <c r="D247" s="380" t="s">
        <v>296</v>
      </c>
      <c r="E247" s="380">
        <v>20.399999999999999</v>
      </c>
      <c r="F247" s="388"/>
      <c r="G247" s="385">
        <f t="shared" si="28"/>
        <v>0</v>
      </c>
    </row>
    <row r="248" spans="1:7" s="371" customFormat="1">
      <c r="A248" s="380">
        <f t="shared" si="29"/>
        <v>209</v>
      </c>
      <c r="B248" s="386" t="s">
        <v>894</v>
      </c>
      <c r="C248" s="387" t="s">
        <v>830</v>
      </c>
      <c r="D248" s="380" t="s">
        <v>296</v>
      </c>
      <c r="E248" s="380">
        <v>10.199999999999999</v>
      </c>
      <c r="F248" s="388"/>
      <c r="G248" s="385">
        <f t="shared" si="28"/>
        <v>0</v>
      </c>
    </row>
    <row r="249" spans="1:7" s="371" customFormat="1">
      <c r="A249" s="380">
        <f t="shared" si="29"/>
        <v>210</v>
      </c>
      <c r="B249" s="386" t="s">
        <v>894</v>
      </c>
      <c r="C249" s="387" t="s">
        <v>831</v>
      </c>
      <c r="D249" s="380" t="s">
        <v>296</v>
      </c>
      <c r="E249" s="380">
        <v>3.6</v>
      </c>
      <c r="F249" s="388"/>
      <c r="G249" s="385">
        <f t="shared" si="28"/>
        <v>0</v>
      </c>
    </row>
    <row r="250" spans="1:7" s="371" customFormat="1">
      <c r="A250" s="380">
        <f t="shared" si="29"/>
        <v>211</v>
      </c>
      <c r="B250" s="386" t="s">
        <v>894</v>
      </c>
      <c r="C250" s="387" t="s">
        <v>832</v>
      </c>
      <c r="D250" s="380" t="s">
        <v>296</v>
      </c>
      <c r="E250" s="380">
        <v>9</v>
      </c>
      <c r="F250" s="388"/>
      <c r="G250" s="385">
        <f t="shared" si="28"/>
        <v>0</v>
      </c>
    </row>
    <row r="251" spans="1:7" s="371" customFormat="1">
      <c r="A251" s="380">
        <f t="shared" si="29"/>
        <v>212</v>
      </c>
      <c r="B251" s="386" t="s">
        <v>894</v>
      </c>
      <c r="C251" s="387" t="s">
        <v>833</v>
      </c>
      <c r="D251" s="380" t="s">
        <v>296</v>
      </c>
      <c r="E251" s="380">
        <v>24</v>
      </c>
      <c r="F251" s="388"/>
      <c r="G251" s="385">
        <f t="shared" si="28"/>
        <v>0</v>
      </c>
    </row>
    <row r="252" spans="1:7" s="371" customFormat="1">
      <c r="A252" s="380">
        <f t="shared" si="29"/>
        <v>213</v>
      </c>
      <c r="B252" s="386" t="s">
        <v>894</v>
      </c>
      <c r="C252" s="391" t="s">
        <v>834</v>
      </c>
      <c r="D252" s="392" t="s">
        <v>624</v>
      </c>
      <c r="E252" s="380">
        <v>5</v>
      </c>
      <c r="F252" s="388"/>
      <c r="G252" s="385">
        <f t="shared" si="28"/>
        <v>0</v>
      </c>
    </row>
    <row r="253" spans="1:7" s="371" customFormat="1">
      <c r="A253" s="380">
        <f t="shared" si="29"/>
        <v>214</v>
      </c>
      <c r="B253" s="386" t="s">
        <v>894</v>
      </c>
      <c r="C253" s="391" t="s">
        <v>834</v>
      </c>
      <c r="D253" s="392" t="s">
        <v>624</v>
      </c>
      <c r="E253" s="380">
        <v>5</v>
      </c>
      <c r="F253" s="388"/>
      <c r="G253" s="385">
        <f t="shared" si="28"/>
        <v>0</v>
      </c>
    </row>
    <row r="254" spans="1:7" s="371" customFormat="1">
      <c r="A254" s="380">
        <f t="shared" si="29"/>
        <v>215</v>
      </c>
      <c r="B254" s="386" t="s">
        <v>894</v>
      </c>
      <c r="C254" s="393" t="s">
        <v>835</v>
      </c>
      <c r="D254" s="392" t="s">
        <v>195</v>
      </c>
      <c r="E254" s="380">
        <v>7.8</v>
      </c>
      <c r="F254" s="388"/>
      <c r="G254" s="385">
        <f t="shared" si="28"/>
        <v>0</v>
      </c>
    </row>
    <row r="255" spans="1:7" s="371" customFormat="1" ht="25.5">
      <c r="A255" s="380">
        <f t="shared" si="29"/>
        <v>216</v>
      </c>
      <c r="B255" s="386" t="s">
        <v>894</v>
      </c>
      <c r="C255" s="393" t="s">
        <v>836</v>
      </c>
      <c r="D255" s="392" t="s">
        <v>624</v>
      </c>
      <c r="E255" s="380">
        <v>11</v>
      </c>
      <c r="F255" s="388"/>
      <c r="G255" s="385">
        <f t="shared" si="28"/>
        <v>0</v>
      </c>
    </row>
    <row r="256" spans="1:7" s="371" customFormat="1">
      <c r="A256" s="380">
        <f t="shared" si="29"/>
        <v>217</v>
      </c>
      <c r="B256" s="386" t="s">
        <v>894</v>
      </c>
      <c r="C256" s="393" t="s">
        <v>837</v>
      </c>
      <c r="D256" s="392" t="s">
        <v>624</v>
      </c>
      <c r="E256" s="380">
        <v>9</v>
      </c>
      <c r="F256" s="388"/>
      <c r="G256" s="385">
        <f t="shared" si="28"/>
        <v>0</v>
      </c>
    </row>
    <row r="257" spans="1:7" s="371" customFormat="1">
      <c r="A257" s="380">
        <f>A256+1</f>
        <v>218</v>
      </c>
      <c r="B257" s="386" t="s">
        <v>894</v>
      </c>
      <c r="C257" s="393" t="s">
        <v>838</v>
      </c>
      <c r="D257" s="392" t="s">
        <v>624</v>
      </c>
      <c r="E257" s="380">
        <v>2</v>
      </c>
      <c r="F257" s="388"/>
      <c r="G257" s="385">
        <f t="shared" si="28"/>
        <v>0</v>
      </c>
    </row>
    <row r="258" spans="1:7" s="371" customFormat="1" ht="12.75" customHeight="1">
      <c r="A258" s="380"/>
      <c r="B258" s="386"/>
      <c r="C258" s="394" t="s">
        <v>895</v>
      </c>
      <c r="D258" s="394"/>
      <c r="E258" s="394"/>
      <c r="F258" s="394"/>
      <c r="G258" s="395">
        <f>SUM(G244:G257)</f>
        <v>0</v>
      </c>
    </row>
    <row r="259" spans="1:7">
      <c r="A259" s="380"/>
      <c r="B259" s="380"/>
      <c r="C259" s="381"/>
      <c r="D259" s="382"/>
      <c r="E259" s="382"/>
      <c r="F259" s="382"/>
      <c r="G259" s="385"/>
    </row>
    <row r="260" spans="1:7">
      <c r="A260" s="380"/>
      <c r="B260" s="380"/>
      <c r="C260" s="381" t="s">
        <v>896</v>
      </c>
      <c r="D260" s="382"/>
      <c r="E260" s="382"/>
      <c r="F260" s="382"/>
      <c r="G260" s="385"/>
    </row>
    <row r="261" spans="1:7" ht="38.25">
      <c r="A261" s="380">
        <v>220</v>
      </c>
      <c r="B261" s="386" t="s">
        <v>897</v>
      </c>
      <c r="C261" s="387" t="s">
        <v>842</v>
      </c>
      <c r="D261" s="380" t="s">
        <v>624</v>
      </c>
      <c r="E261" s="380">
        <v>1</v>
      </c>
      <c r="F261" s="388"/>
      <c r="G261" s="385">
        <f t="shared" ref="G261:G274" si="30">F261*E261</f>
        <v>0</v>
      </c>
    </row>
    <row r="262" spans="1:7" s="371" customFormat="1" ht="25.5">
      <c r="A262" s="380">
        <f t="shared" ref="A262:A274" si="31">A261+1</f>
        <v>221</v>
      </c>
      <c r="B262" s="386" t="s">
        <v>897</v>
      </c>
      <c r="C262" s="387" t="s">
        <v>843</v>
      </c>
      <c r="D262" s="380" t="s">
        <v>624</v>
      </c>
      <c r="E262" s="380">
        <v>3</v>
      </c>
      <c r="F262" s="388"/>
      <c r="G262" s="385">
        <f t="shared" si="30"/>
        <v>0</v>
      </c>
    </row>
    <row r="263" spans="1:7" s="371" customFormat="1" ht="25.5">
      <c r="A263" s="380">
        <f t="shared" si="31"/>
        <v>222</v>
      </c>
      <c r="B263" s="386" t="s">
        <v>897</v>
      </c>
      <c r="C263" s="387" t="s">
        <v>827</v>
      </c>
      <c r="D263" s="380" t="s">
        <v>624</v>
      </c>
      <c r="E263" s="380">
        <v>2</v>
      </c>
      <c r="F263" s="388"/>
      <c r="G263" s="385">
        <f t="shared" si="30"/>
        <v>0</v>
      </c>
    </row>
    <row r="264" spans="1:7" s="371" customFormat="1" ht="25.5">
      <c r="A264" s="380">
        <f t="shared" si="31"/>
        <v>223</v>
      </c>
      <c r="B264" s="386" t="s">
        <v>897</v>
      </c>
      <c r="C264" s="387" t="s">
        <v>828</v>
      </c>
      <c r="D264" s="380" t="s">
        <v>624</v>
      </c>
      <c r="E264" s="380">
        <v>5</v>
      </c>
      <c r="F264" s="388"/>
      <c r="G264" s="385">
        <f t="shared" si="30"/>
        <v>0</v>
      </c>
    </row>
    <row r="265" spans="1:7" s="371" customFormat="1">
      <c r="A265" s="380">
        <f t="shared" si="31"/>
        <v>224</v>
      </c>
      <c r="B265" s="386" t="s">
        <v>897</v>
      </c>
      <c r="C265" s="387" t="s">
        <v>829</v>
      </c>
      <c r="D265" s="380" t="s">
        <v>296</v>
      </c>
      <c r="E265" s="380">
        <v>23.4</v>
      </c>
      <c r="F265" s="388"/>
      <c r="G265" s="385">
        <f t="shared" si="30"/>
        <v>0</v>
      </c>
    </row>
    <row r="266" spans="1:7" s="371" customFormat="1">
      <c r="A266" s="380">
        <f t="shared" si="31"/>
        <v>225</v>
      </c>
      <c r="B266" s="386" t="s">
        <v>897</v>
      </c>
      <c r="C266" s="387" t="s">
        <v>830</v>
      </c>
      <c r="D266" s="380" t="s">
        <v>296</v>
      </c>
      <c r="E266" s="380">
        <v>18</v>
      </c>
      <c r="F266" s="388"/>
      <c r="G266" s="385">
        <f t="shared" si="30"/>
        <v>0</v>
      </c>
    </row>
    <row r="267" spans="1:7" s="371" customFormat="1">
      <c r="A267" s="380">
        <f t="shared" si="31"/>
        <v>226</v>
      </c>
      <c r="B267" s="386" t="s">
        <v>897</v>
      </c>
      <c r="C267" s="387" t="s">
        <v>831</v>
      </c>
      <c r="D267" s="380" t="s">
        <v>296</v>
      </c>
      <c r="E267" s="380">
        <v>13.8</v>
      </c>
      <c r="F267" s="388"/>
      <c r="G267" s="385">
        <f t="shared" si="30"/>
        <v>0</v>
      </c>
    </row>
    <row r="268" spans="1:7" s="371" customFormat="1">
      <c r="A268" s="380">
        <f t="shared" si="31"/>
        <v>227</v>
      </c>
      <c r="B268" s="386" t="s">
        <v>897</v>
      </c>
      <c r="C268" s="387" t="s">
        <v>832</v>
      </c>
      <c r="D268" s="380" t="s">
        <v>296</v>
      </c>
      <c r="E268" s="380">
        <v>24</v>
      </c>
      <c r="F268" s="388"/>
      <c r="G268" s="385">
        <f t="shared" si="30"/>
        <v>0</v>
      </c>
    </row>
    <row r="269" spans="1:7" s="371" customFormat="1">
      <c r="A269" s="380">
        <f t="shared" si="31"/>
        <v>228</v>
      </c>
      <c r="B269" s="386" t="s">
        <v>897</v>
      </c>
      <c r="C269" s="391" t="s">
        <v>834</v>
      </c>
      <c r="D269" s="392" t="s">
        <v>624</v>
      </c>
      <c r="E269" s="380">
        <v>5</v>
      </c>
      <c r="F269" s="388"/>
      <c r="G269" s="385">
        <f t="shared" si="30"/>
        <v>0</v>
      </c>
    </row>
    <row r="270" spans="1:7" s="371" customFormat="1">
      <c r="A270" s="380">
        <f t="shared" si="31"/>
        <v>229</v>
      </c>
      <c r="B270" s="386" t="s">
        <v>897</v>
      </c>
      <c r="C270" s="391" t="s">
        <v>834</v>
      </c>
      <c r="D270" s="392" t="s">
        <v>624</v>
      </c>
      <c r="E270" s="380">
        <v>4</v>
      </c>
      <c r="F270" s="388"/>
      <c r="G270" s="385">
        <f t="shared" si="30"/>
        <v>0</v>
      </c>
    </row>
    <row r="271" spans="1:7" s="371" customFormat="1">
      <c r="A271" s="380">
        <f t="shared" si="31"/>
        <v>230</v>
      </c>
      <c r="B271" s="386" t="s">
        <v>897</v>
      </c>
      <c r="C271" s="393" t="s">
        <v>835</v>
      </c>
      <c r="D271" s="392" t="s">
        <v>195</v>
      </c>
      <c r="E271" s="380">
        <v>6.8</v>
      </c>
      <c r="F271" s="388"/>
      <c r="G271" s="385">
        <f t="shared" si="30"/>
        <v>0</v>
      </c>
    </row>
    <row r="272" spans="1:7" s="371" customFormat="1" ht="25.5">
      <c r="A272" s="380">
        <f t="shared" si="31"/>
        <v>231</v>
      </c>
      <c r="B272" s="386" t="s">
        <v>897</v>
      </c>
      <c r="C272" s="393" t="s">
        <v>836</v>
      </c>
      <c r="D272" s="392" t="s">
        <v>624</v>
      </c>
      <c r="E272" s="380">
        <v>10</v>
      </c>
      <c r="F272" s="388"/>
      <c r="G272" s="385">
        <f t="shared" si="30"/>
        <v>0</v>
      </c>
    </row>
    <row r="273" spans="1:7" s="371" customFormat="1">
      <c r="A273" s="380">
        <f t="shared" si="31"/>
        <v>232</v>
      </c>
      <c r="B273" s="386" t="s">
        <v>897</v>
      </c>
      <c r="C273" s="393" t="s">
        <v>837</v>
      </c>
      <c r="D273" s="392" t="s">
        <v>624</v>
      </c>
      <c r="E273" s="380">
        <v>8</v>
      </c>
      <c r="F273" s="388"/>
      <c r="G273" s="385">
        <f t="shared" si="30"/>
        <v>0</v>
      </c>
    </row>
    <row r="274" spans="1:7" s="371" customFormat="1">
      <c r="A274" s="380">
        <f t="shared" si="31"/>
        <v>233</v>
      </c>
      <c r="B274" s="386" t="s">
        <v>897</v>
      </c>
      <c r="C274" s="393" t="s">
        <v>838</v>
      </c>
      <c r="D274" s="392" t="s">
        <v>624</v>
      </c>
      <c r="E274" s="380">
        <v>2</v>
      </c>
      <c r="F274" s="388"/>
      <c r="G274" s="385">
        <f t="shared" si="30"/>
        <v>0</v>
      </c>
    </row>
    <row r="275" spans="1:7" s="371" customFormat="1" ht="12.75" customHeight="1">
      <c r="A275" s="380"/>
      <c r="B275" s="386"/>
      <c r="C275" s="394" t="s">
        <v>898</v>
      </c>
      <c r="D275" s="394"/>
      <c r="E275" s="394"/>
      <c r="F275" s="394"/>
      <c r="G275" s="395">
        <f>SUM(G261:G274)</f>
        <v>0</v>
      </c>
    </row>
    <row r="276" spans="1:7">
      <c r="A276" s="380"/>
      <c r="B276" s="380"/>
      <c r="C276" s="381"/>
      <c r="D276" s="382"/>
      <c r="E276" s="382"/>
      <c r="F276" s="382"/>
      <c r="G276" s="385"/>
    </row>
    <row r="277" spans="1:7">
      <c r="A277" s="380"/>
      <c r="B277" s="380"/>
      <c r="C277" s="381" t="s">
        <v>899</v>
      </c>
      <c r="D277" s="382"/>
      <c r="E277" s="382"/>
      <c r="F277" s="382"/>
      <c r="G277" s="385"/>
    </row>
    <row r="278" spans="1:7" ht="38.25">
      <c r="A278" s="380">
        <v>235</v>
      </c>
      <c r="B278" s="386" t="s">
        <v>900</v>
      </c>
      <c r="C278" s="387" t="s">
        <v>826</v>
      </c>
      <c r="D278" s="380" t="s">
        <v>624</v>
      </c>
      <c r="E278" s="380">
        <v>1</v>
      </c>
      <c r="F278" s="388"/>
      <c r="G278" s="385">
        <f t="shared" ref="G278:G290" si="32">F278*E278</f>
        <v>0</v>
      </c>
    </row>
    <row r="279" spans="1:7" s="371" customFormat="1" ht="25.5">
      <c r="A279" s="380">
        <f t="shared" ref="A279:A290" si="33">A278+1</f>
        <v>236</v>
      </c>
      <c r="B279" s="386" t="s">
        <v>900</v>
      </c>
      <c r="C279" s="387" t="s">
        <v>827</v>
      </c>
      <c r="D279" s="380" t="s">
        <v>624</v>
      </c>
      <c r="E279" s="380">
        <v>9</v>
      </c>
      <c r="F279" s="388"/>
      <c r="G279" s="385">
        <f t="shared" si="32"/>
        <v>0</v>
      </c>
    </row>
    <row r="280" spans="1:7" s="371" customFormat="1" ht="25.5">
      <c r="A280" s="380">
        <f t="shared" si="33"/>
        <v>237</v>
      </c>
      <c r="B280" s="386" t="s">
        <v>900</v>
      </c>
      <c r="C280" s="387" t="s">
        <v>828</v>
      </c>
      <c r="D280" s="380" t="s">
        <v>624</v>
      </c>
      <c r="E280" s="380">
        <v>3</v>
      </c>
      <c r="F280" s="388"/>
      <c r="G280" s="385">
        <f t="shared" si="32"/>
        <v>0</v>
      </c>
    </row>
    <row r="281" spans="1:7" s="371" customFormat="1">
      <c r="A281" s="380">
        <f t="shared" si="33"/>
        <v>238</v>
      </c>
      <c r="B281" s="386" t="s">
        <v>900</v>
      </c>
      <c r="C281" s="387" t="s">
        <v>829</v>
      </c>
      <c r="D281" s="380" t="s">
        <v>296</v>
      </c>
      <c r="E281" s="380">
        <v>20.399999999999999</v>
      </c>
      <c r="F281" s="388"/>
      <c r="G281" s="385">
        <f t="shared" si="32"/>
        <v>0</v>
      </c>
    </row>
    <row r="282" spans="1:7" s="371" customFormat="1">
      <c r="A282" s="380">
        <f t="shared" si="33"/>
        <v>239</v>
      </c>
      <c r="B282" s="386" t="s">
        <v>900</v>
      </c>
      <c r="C282" s="387" t="s">
        <v>830</v>
      </c>
      <c r="D282" s="380" t="s">
        <v>296</v>
      </c>
      <c r="E282" s="380">
        <v>8.4</v>
      </c>
      <c r="F282" s="388"/>
      <c r="G282" s="385">
        <f t="shared" si="32"/>
        <v>0</v>
      </c>
    </row>
    <row r="283" spans="1:7" s="371" customFormat="1">
      <c r="A283" s="380">
        <f t="shared" si="33"/>
        <v>240</v>
      </c>
      <c r="B283" s="386" t="s">
        <v>900</v>
      </c>
      <c r="C283" s="387" t="s">
        <v>831</v>
      </c>
      <c r="D283" s="380" t="s">
        <v>296</v>
      </c>
      <c r="E283" s="380">
        <v>4.8</v>
      </c>
      <c r="F283" s="388"/>
      <c r="G283" s="385">
        <f t="shared" si="32"/>
        <v>0</v>
      </c>
    </row>
    <row r="284" spans="1:7" s="371" customFormat="1">
      <c r="A284" s="380">
        <f t="shared" si="33"/>
        <v>241</v>
      </c>
      <c r="B284" s="386" t="s">
        <v>900</v>
      </c>
      <c r="C284" s="387" t="s">
        <v>832</v>
      </c>
      <c r="D284" s="380" t="s">
        <v>296</v>
      </c>
      <c r="E284" s="380">
        <v>12</v>
      </c>
      <c r="F284" s="388"/>
      <c r="G284" s="385">
        <f t="shared" si="32"/>
        <v>0</v>
      </c>
    </row>
    <row r="285" spans="1:7" s="371" customFormat="1">
      <c r="A285" s="380">
        <f t="shared" si="33"/>
        <v>242</v>
      </c>
      <c r="B285" s="386" t="s">
        <v>900</v>
      </c>
      <c r="C285" s="387" t="s">
        <v>833</v>
      </c>
      <c r="D285" s="380" t="s">
        <v>296</v>
      </c>
      <c r="E285" s="380">
        <v>24</v>
      </c>
      <c r="F285" s="388"/>
      <c r="G285" s="385">
        <f t="shared" si="32"/>
        <v>0</v>
      </c>
    </row>
    <row r="286" spans="1:7" s="371" customFormat="1">
      <c r="A286" s="380">
        <f t="shared" si="33"/>
        <v>243</v>
      </c>
      <c r="B286" s="386" t="s">
        <v>900</v>
      </c>
      <c r="C286" s="391" t="s">
        <v>834</v>
      </c>
      <c r="D286" s="392" t="s">
        <v>624</v>
      </c>
      <c r="E286" s="380">
        <v>5</v>
      </c>
      <c r="F286" s="388"/>
      <c r="G286" s="385">
        <f t="shared" si="32"/>
        <v>0</v>
      </c>
    </row>
    <row r="287" spans="1:7" s="371" customFormat="1">
      <c r="A287" s="380">
        <f t="shared" si="33"/>
        <v>244</v>
      </c>
      <c r="B287" s="386" t="s">
        <v>900</v>
      </c>
      <c r="C287" s="391" t="s">
        <v>834</v>
      </c>
      <c r="D287" s="392" t="s">
        <v>624</v>
      </c>
      <c r="E287" s="380">
        <v>6</v>
      </c>
      <c r="F287" s="388"/>
      <c r="G287" s="385">
        <f t="shared" si="32"/>
        <v>0</v>
      </c>
    </row>
    <row r="288" spans="1:7" s="371" customFormat="1">
      <c r="A288" s="380">
        <f t="shared" si="33"/>
        <v>245</v>
      </c>
      <c r="B288" s="386" t="s">
        <v>900</v>
      </c>
      <c r="C288" s="393" t="s">
        <v>835</v>
      </c>
      <c r="D288" s="392" t="s">
        <v>195</v>
      </c>
      <c r="E288" s="380">
        <v>8.1999999999999993</v>
      </c>
      <c r="F288" s="388"/>
      <c r="G288" s="385">
        <f t="shared" si="32"/>
        <v>0</v>
      </c>
    </row>
    <row r="289" spans="1:7" s="371" customFormat="1" ht="25.5">
      <c r="A289" s="380">
        <f t="shared" si="33"/>
        <v>246</v>
      </c>
      <c r="B289" s="386" t="s">
        <v>900</v>
      </c>
      <c r="C289" s="393" t="s">
        <v>836</v>
      </c>
      <c r="D289" s="392" t="s">
        <v>624</v>
      </c>
      <c r="E289" s="380">
        <v>12</v>
      </c>
      <c r="F289" s="388"/>
      <c r="G289" s="385">
        <f t="shared" si="32"/>
        <v>0</v>
      </c>
    </row>
    <row r="290" spans="1:7" s="371" customFormat="1">
      <c r="A290" s="380">
        <f t="shared" si="33"/>
        <v>247</v>
      </c>
      <c r="B290" s="386" t="s">
        <v>900</v>
      </c>
      <c r="C290" s="393" t="s">
        <v>837</v>
      </c>
      <c r="D290" s="392" t="s">
        <v>624</v>
      </c>
      <c r="E290" s="380">
        <v>12</v>
      </c>
      <c r="F290" s="388"/>
      <c r="G290" s="385">
        <f t="shared" si="32"/>
        <v>0</v>
      </c>
    </row>
    <row r="291" spans="1:7" s="371" customFormat="1" ht="12.75" customHeight="1">
      <c r="A291" s="380"/>
      <c r="B291" s="386"/>
      <c r="C291" s="394" t="s">
        <v>901</v>
      </c>
      <c r="D291" s="394"/>
      <c r="E291" s="394"/>
      <c r="F291" s="394"/>
      <c r="G291" s="395">
        <f>SUM(G278:G290)</f>
        <v>0</v>
      </c>
    </row>
    <row r="292" spans="1:7">
      <c r="A292" s="380"/>
      <c r="B292" s="380"/>
      <c r="C292" s="381"/>
      <c r="D292" s="382"/>
      <c r="E292" s="382"/>
      <c r="F292" s="382"/>
      <c r="G292" s="385"/>
    </row>
    <row r="293" spans="1:7">
      <c r="A293" s="380"/>
      <c r="B293" s="380"/>
      <c r="C293" s="381" t="s">
        <v>902</v>
      </c>
      <c r="D293" s="382"/>
      <c r="E293" s="382"/>
      <c r="F293" s="382"/>
      <c r="G293" s="385"/>
    </row>
    <row r="294" spans="1:7" ht="38.25">
      <c r="A294" s="380">
        <v>249</v>
      </c>
      <c r="B294" s="386" t="s">
        <v>903</v>
      </c>
      <c r="C294" s="387" t="s">
        <v>842</v>
      </c>
      <c r="D294" s="380" t="s">
        <v>624</v>
      </c>
      <c r="E294" s="380">
        <v>1</v>
      </c>
      <c r="F294" s="388"/>
      <c r="G294" s="385">
        <f t="shared" ref="G294:G305" si="34">F294*E294</f>
        <v>0</v>
      </c>
    </row>
    <row r="295" spans="1:7" s="371" customFormat="1" ht="25.5">
      <c r="A295" s="380">
        <f t="shared" ref="A295:A305" si="35">A294+1</f>
        <v>250</v>
      </c>
      <c r="B295" s="386" t="s">
        <v>903</v>
      </c>
      <c r="C295" s="387" t="s">
        <v>827</v>
      </c>
      <c r="D295" s="380" t="s">
        <v>624</v>
      </c>
      <c r="E295" s="380">
        <v>9</v>
      </c>
      <c r="F295" s="388"/>
      <c r="G295" s="385">
        <f t="shared" si="34"/>
        <v>0</v>
      </c>
    </row>
    <row r="296" spans="1:7" s="371" customFormat="1" ht="25.5">
      <c r="A296" s="380">
        <f t="shared" si="35"/>
        <v>251</v>
      </c>
      <c r="B296" s="386" t="s">
        <v>903</v>
      </c>
      <c r="C296" s="387" t="s">
        <v>828</v>
      </c>
      <c r="D296" s="380" t="s">
        <v>624</v>
      </c>
      <c r="E296" s="380">
        <v>2</v>
      </c>
      <c r="F296" s="388"/>
      <c r="G296" s="385">
        <f t="shared" si="34"/>
        <v>0</v>
      </c>
    </row>
    <row r="297" spans="1:7" s="371" customFormat="1">
      <c r="A297" s="380">
        <f t="shared" si="35"/>
        <v>252</v>
      </c>
      <c r="B297" s="386" t="s">
        <v>903</v>
      </c>
      <c r="C297" s="387" t="s">
        <v>829</v>
      </c>
      <c r="D297" s="380" t="s">
        <v>296</v>
      </c>
      <c r="E297" s="380">
        <v>26.4</v>
      </c>
      <c r="F297" s="388"/>
      <c r="G297" s="385">
        <f t="shared" si="34"/>
        <v>0</v>
      </c>
    </row>
    <row r="298" spans="1:7" s="371" customFormat="1">
      <c r="A298" s="380">
        <f t="shared" si="35"/>
        <v>253</v>
      </c>
      <c r="B298" s="386" t="s">
        <v>903</v>
      </c>
      <c r="C298" s="387" t="s">
        <v>830</v>
      </c>
      <c r="D298" s="380" t="s">
        <v>296</v>
      </c>
      <c r="E298" s="380">
        <v>9.6</v>
      </c>
      <c r="F298" s="388"/>
      <c r="G298" s="385">
        <f t="shared" si="34"/>
        <v>0</v>
      </c>
    </row>
    <row r="299" spans="1:7" s="371" customFormat="1">
      <c r="A299" s="380">
        <f t="shared" si="35"/>
        <v>254</v>
      </c>
      <c r="B299" s="386" t="s">
        <v>903</v>
      </c>
      <c r="C299" s="387" t="s">
        <v>831</v>
      </c>
      <c r="D299" s="380" t="s">
        <v>296</v>
      </c>
      <c r="E299" s="380">
        <v>4.8</v>
      </c>
      <c r="F299" s="388"/>
      <c r="G299" s="385">
        <f t="shared" si="34"/>
        <v>0</v>
      </c>
    </row>
    <row r="300" spans="1:7" s="371" customFormat="1">
      <c r="A300" s="380">
        <f t="shared" si="35"/>
        <v>255</v>
      </c>
      <c r="B300" s="386" t="s">
        <v>903</v>
      </c>
      <c r="C300" s="387" t="s">
        <v>832</v>
      </c>
      <c r="D300" s="380" t="s">
        <v>296</v>
      </c>
      <c r="E300" s="380">
        <v>26.4</v>
      </c>
      <c r="F300" s="388"/>
      <c r="G300" s="385">
        <f t="shared" si="34"/>
        <v>0</v>
      </c>
    </row>
    <row r="301" spans="1:7" s="371" customFormat="1">
      <c r="A301" s="380">
        <f t="shared" si="35"/>
        <v>256</v>
      </c>
      <c r="B301" s="386" t="s">
        <v>903</v>
      </c>
      <c r="C301" s="391" t="s">
        <v>834</v>
      </c>
      <c r="D301" s="392" t="s">
        <v>624</v>
      </c>
      <c r="E301" s="380">
        <v>5</v>
      </c>
      <c r="F301" s="388"/>
      <c r="G301" s="385">
        <f t="shared" si="34"/>
        <v>0</v>
      </c>
    </row>
    <row r="302" spans="1:7" s="371" customFormat="1">
      <c r="A302" s="380">
        <f t="shared" si="35"/>
        <v>257</v>
      </c>
      <c r="B302" s="386" t="s">
        <v>903</v>
      </c>
      <c r="C302" s="391" t="s">
        <v>834</v>
      </c>
      <c r="D302" s="392" t="s">
        <v>624</v>
      </c>
      <c r="E302" s="380">
        <v>5</v>
      </c>
      <c r="F302" s="388"/>
      <c r="G302" s="385">
        <f t="shared" si="34"/>
        <v>0</v>
      </c>
    </row>
    <row r="303" spans="1:7" s="371" customFormat="1">
      <c r="A303" s="380">
        <f t="shared" si="35"/>
        <v>258</v>
      </c>
      <c r="B303" s="386" t="s">
        <v>903</v>
      </c>
      <c r="C303" s="393" t="s">
        <v>835</v>
      </c>
      <c r="D303" s="392" t="s">
        <v>195</v>
      </c>
      <c r="E303" s="380">
        <v>6.2</v>
      </c>
      <c r="F303" s="388"/>
      <c r="G303" s="385">
        <f t="shared" si="34"/>
        <v>0</v>
      </c>
    </row>
    <row r="304" spans="1:7" s="371" customFormat="1" ht="25.5">
      <c r="A304" s="380">
        <f t="shared" si="35"/>
        <v>259</v>
      </c>
      <c r="B304" s="386" t="s">
        <v>903</v>
      </c>
      <c r="C304" s="393" t="s">
        <v>836</v>
      </c>
      <c r="D304" s="392" t="s">
        <v>624</v>
      </c>
      <c r="E304" s="380">
        <v>11</v>
      </c>
      <c r="F304" s="388"/>
      <c r="G304" s="385">
        <f t="shared" si="34"/>
        <v>0</v>
      </c>
    </row>
    <row r="305" spans="1:7" s="371" customFormat="1">
      <c r="A305" s="380">
        <f t="shared" si="35"/>
        <v>260</v>
      </c>
      <c r="B305" s="386" t="s">
        <v>903</v>
      </c>
      <c r="C305" s="393" t="s">
        <v>837</v>
      </c>
      <c r="D305" s="392" t="s">
        <v>624</v>
      </c>
      <c r="E305" s="380">
        <v>11</v>
      </c>
      <c r="F305" s="388"/>
      <c r="G305" s="385">
        <f t="shared" si="34"/>
        <v>0</v>
      </c>
    </row>
    <row r="306" spans="1:7" s="371" customFormat="1" ht="12.75" customHeight="1">
      <c r="A306" s="380"/>
      <c r="B306" s="386"/>
      <c r="C306" s="394" t="s">
        <v>904</v>
      </c>
      <c r="D306" s="394"/>
      <c r="E306" s="394"/>
      <c r="F306" s="394"/>
      <c r="G306" s="395">
        <f>SUM(G294:G305)</f>
        <v>0</v>
      </c>
    </row>
    <row r="307" spans="1:7">
      <c r="A307" s="380"/>
      <c r="B307" s="380"/>
      <c r="C307" s="381"/>
      <c r="D307" s="382"/>
      <c r="E307" s="382"/>
      <c r="F307" s="382"/>
      <c r="G307" s="385"/>
    </row>
    <row r="308" spans="1:7">
      <c r="A308" s="380"/>
      <c r="B308" s="380"/>
      <c r="C308" s="381" t="s">
        <v>905</v>
      </c>
      <c r="D308" s="382"/>
      <c r="E308" s="382"/>
      <c r="F308" s="382"/>
      <c r="G308" s="385"/>
    </row>
    <row r="309" spans="1:7" ht="38.25">
      <c r="A309" s="380">
        <v>262</v>
      </c>
      <c r="B309" s="386" t="s">
        <v>906</v>
      </c>
      <c r="C309" s="387" t="s">
        <v>907</v>
      </c>
      <c r="D309" s="380" t="s">
        <v>624</v>
      </c>
      <c r="E309" s="380">
        <v>1</v>
      </c>
      <c r="F309" s="388"/>
      <c r="G309" s="385">
        <f t="shared" ref="G309:G321" si="36">F309*E309</f>
        <v>0</v>
      </c>
    </row>
    <row r="310" spans="1:7" s="371" customFormat="1" ht="25.5">
      <c r="A310" s="380">
        <f t="shared" ref="A310:A321" si="37">A309+1</f>
        <v>263</v>
      </c>
      <c r="B310" s="386" t="s">
        <v>906</v>
      </c>
      <c r="C310" s="387" t="s">
        <v>843</v>
      </c>
      <c r="D310" s="380" t="s">
        <v>624</v>
      </c>
      <c r="E310" s="380">
        <v>3</v>
      </c>
      <c r="F310" s="388"/>
      <c r="G310" s="385">
        <f t="shared" si="36"/>
        <v>0</v>
      </c>
    </row>
    <row r="311" spans="1:7" s="371" customFormat="1" ht="25.5">
      <c r="A311" s="380">
        <f t="shared" si="37"/>
        <v>264</v>
      </c>
      <c r="B311" s="386" t="s">
        <v>906</v>
      </c>
      <c r="C311" s="387" t="s">
        <v>827</v>
      </c>
      <c r="D311" s="380" t="s">
        <v>624</v>
      </c>
      <c r="E311" s="380">
        <v>3</v>
      </c>
      <c r="F311" s="388"/>
      <c r="G311" s="385">
        <f t="shared" si="36"/>
        <v>0</v>
      </c>
    </row>
    <row r="312" spans="1:7" s="371" customFormat="1" ht="25.5">
      <c r="A312" s="380">
        <f t="shared" si="37"/>
        <v>265</v>
      </c>
      <c r="B312" s="386" t="s">
        <v>906</v>
      </c>
      <c r="C312" s="387" t="s">
        <v>828</v>
      </c>
      <c r="D312" s="380" t="s">
        <v>624</v>
      </c>
      <c r="E312" s="380">
        <v>2</v>
      </c>
      <c r="F312" s="388"/>
      <c r="G312" s="385">
        <f t="shared" si="36"/>
        <v>0</v>
      </c>
    </row>
    <row r="313" spans="1:7" s="371" customFormat="1">
      <c r="A313" s="380">
        <f t="shared" si="37"/>
        <v>266</v>
      </c>
      <c r="B313" s="386" t="s">
        <v>906</v>
      </c>
      <c r="C313" s="387" t="s">
        <v>829</v>
      </c>
      <c r="D313" s="380" t="s">
        <v>296</v>
      </c>
      <c r="E313" s="380">
        <v>21.6</v>
      </c>
      <c r="F313" s="388"/>
      <c r="G313" s="385">
        <f t="shared" si="36"/>
        <v>0</v>
      </c>
    </row>
    <row r="314" spans="1:7" s="371" customFormat="1">
      <c r="A314" s="380">
        <f t="shared" si="37"/>
        <v>267</v>
      </c>
      <c r="B314" s="386" t="s">
        <v>906</v>
      </c>
      <c r="C314" s="387" t="s">
        <v>830</v>
      </c>
      <c r="D314" s="380" t="s">
        <v>296</v>
      </c>
      <c r="E314" s="380">
        <v>16.2</v>
      </c>
      <c r="F314" s="388"/>
      <c r="G314" s="385">
        <f t="shared" si="36"/>
        <v>0</v>
      </c>
    </row>
    <row r="315" spans="1:7" s="371" customFormat="1">
      <c r="A315" s="380">
        <f t="shared" si="37"/>
        <v>268</v>
      </c>
      <c r="B315" s="386" t="s">
        <v>906</v>
      </c>
      <c r="C315" s="387" t="s">
        <v>831</v>
      </c>
      <c r="D315" s="380" t="s">
        <v>296</v>
      </c>
      <c r="E315" s="380">
        <v>45</v>
      </c>
      <c r="F315" s="388"/>
      <c r="G315" s="385">
        <f t="shared" si="36"/>
        <v>0</v>
      </c>
    </row>
    <row r="316" spans="1:7" s="371" customFormat="1">
      <c r="A316" s="380">
        <f t="shared" si="37"/>
        <v>269</v>
      </c>
      <c r="B316" s="386" t="s">
        <v>906</v>
      </c>
      <c r="C316" s="391" t="s">
        <v>834</v>
      </c>
      <c r="D316" s="392" t="s">
        <v>624</v>
      </c>
      <c r="E316" s="380">
        <v>2</v>
      </c>
      <c r="F316" s="388"/>
      <c r="G316" s="385">
        <f t="shared" si="36"/>
        <v>0</v>
      </c>
    </row>
    <row r="317" spans="1:7" s="371" customFormat="1">
      <c r="A317" s="380">
        <f t="shared" si="37"/>
        <v>270</v>
      </c>
      <c r="B317" s="386" t="s">
        <v>906</v>
      </c>
      <c r="C317" s="391" t="s">
        <v>834</v>
      </c>
      <c r="D317" s="392" t="s">
        <v>624</v>
      </c>
      <c r="E317" s="380">
        <v>5</v>
      </c>
      <c r="F317" s="388"/>
      <c r="G317" s="385">
        <f t="shared" si="36"/>
        <v>0</v>
      </c>
    </row>
    <row r="318" spans="1:7" s="371" customFormat="1">
      <c r="A318" s="380">
        <f t="shared" si="37"/>
        <v>271</v>
      </c>
      <c r="B318" s="386" t="s">
        <v>906</v>
      </c>
      <c r="C318" s="393" t="s">
        <v>835</v>
      </c>
      <c r="D318" s="392" t="s">
        <v>195</v>
      </c>
      <c r="E318" s="380">
        <v>6.5</v>
      </c>
      <c r="F318" s="388"/>
      <c r="G318" s="385">
        <f t="shared" si="36"/>
        <v>0</v>
      </c>
    </row>
    <row r="319" spans="1:7" s="371" customFormat="1" ht="25.5">
      <c r="A319" s="380">
        <f t="shared" si="37"/>
        <v>272</v>
      </c>
      <c r="B319" s="386" t="s">
        <v>906</v>
      </c>
      <c r="C319" s="393" t="s">
        <v>836</v>
      </c>
      <c r="D319" s="392" t="s">
        <v>624</v>
      </c>
      <c r="E319" s="380">
        <v>8</v>
      </c>
      <c r="F319" s="388"/>
      <c r="G319" s="385">
        <f t="shared" si="36"/>
        <v>0</v>
      </c>
    </row>
    <row r="320" spans="1:7" s="371" customFormat="1">
      <c r="A320" s="380">
        <f t="shared" si="37"/>
        <v>273</v>
      </c>
      <c r="B320" s="386" t="s">
        <v>906</v>
      </c>
      <c r="C320" s="393" t="s">
        <v>837</v>
      </c>
      <c r="D320" s="392" t="s">
        <v>624</v>
      </c>
      <c r="E320" s="380">
        <v>6</v>
      </c>
      <c r="F320" s="388"/>
      <c r="G320" s="385">
        <f t="shared" si="36"/>
        <v>0</v>
      </c>
    </row>
    <row r="321" spans="1:7" s="371" customFormat="1">
      <c r="A321" s="380">
        <f t="shared" si="37"/>
        <v>274</v>
      </c>
      <c r="B321" s="386" t="s">
        <v>906</v>
      </c>
      <c r="C321" s="393" t="s">
        <v>838</v>
      </c>
      <c r="D321" s="392" t="s">
        <v>624</v>
      </c>
      <c r="E321" s="380">
        <v>2</v>
      </c>
      <c r="F321" s="388"/>
      <c r="G321" s="385">
        <f t="shared" si="36"/>
        <v>0</v>
      </c>
    </row>
    <row r="322" spans="1:7" s="371" customFormat="1" ht="12.75" customHeight="1">
      <c r="A322" s="380"/>
      <c r="B322" s="386"/>
      <c r="C322" s="394" t="s">
        <v>908</v>
      </c>
      <c r="D322" s="394"/>
      <c r="E322" s="394"/>
      <c r="F322" s="394"/>
      <c r="G322" s="395">
        <f>SUM(G309:G321)</f>
        <v>0</v>
      </c>
    </row>
    <row r="323" spans="1:7">
      <c r="A323" s="380"/>
      <c r="B323" s="380"/>
      <c r="C323" s="381"/>
      <c r="D323" s="382"/>
      <c r="E323" s="382"/>
      <c r="F323" s="382"/>
      <c r="G323" s="385"/>
    </row>
    <row r="324" spans="1:7">
      <c r="A324" s="380"/>
      <c r="B324" s="380"/>
      <c r="C324" s="381" t="s">
        <v>909</v>
      </c>
      <c r="D324" s="382"/>
      <c r="E324" s="382"/>
      <c r="F324" s="382"/>
      <c r="G324" s="385"/>
    </row>
    <row r="325" spans="1:7" ht="38.25">
      <c r="A325" s="380">
        <v>276</v>
      </c>
      <c r="B325" s="386" t="s">
        <v>910</v>
      </c>
      <c r="C325" s="387" t="s">
        <v>842</v>
      </c>
      <c r="D325" s="380" t="s">
        <v>624</v>
      </c>
      <c r="E325" s="380">
        <v>1</v>
      </c>
      <c r="F325" s="388"/>
      <c r="G325" s="385">
        <f t="shared" ref="G325:G370" si="38">F325*E325</f>
        <v>0</v>
      </c>
    </row>
    <row r="326" spans="1:7" s="371" customFormat="1" ht="25.5">
      <c r="A326" s="380">
        <f t="shared" ref="A326:A337" si="39">A325+1</f>
        <v>277</v>
      </c>
      <c r="B326" s="386" t="s">
        <v>910</v>
      </c>
      <c r="C326" s="387" t="s">
        <v>843</v>
      </c>
      <c r="D326" s="380" t="s">
        <v>624</v>
      </c>
      <c r="E326" s="380">
        <v>1</v>
      </c>
      <c r="F326" s="388"/>
      <c r="G326" s="385">
        <f t="shared" si="38"/>
        <v>0</v>
      </c>
    </row>
    <row r="327" spans="1:7" s="371" customFormat="1" ht="25.5">
      <c r="A327" s="380">
        <f t="shared" si="39"/>
        <v>278</v>
      </c>
      <c r="B327" s="386" t="s">
        <v>910</v>
      </c>
      <c r="C327" s="387" t="s">
        <v>827</v>
      </c>
      <c r="D327" s="380" t="s">
        <v>624</v>
      </c>
      <c r="E327" s="380">
        <v>8</v>
      </c>
      <c r="F327" s="388"/>
      <c r="G327" s="385">
        <f t="shared" si="38"/>
        <v>0</v>
      </c>
    </row>
    <row r="328" spans="1:7" s="371" customFormat="1" ht="25.5">
      <c r="A328" s="380">
        <f t="shared" si="39"/>
        <v>279</v>
      </c>
      <c r="B328" s="386" t="s">
        <v>910</v>
      </c>
      <c r="C328" s="387" t="s">
        <v>828</v>
      </c>
      <c r="D328" s="380" t="s">
        <v>624</v>
      </c>
      <c r="E328" s="380">
        <v>2</v>
      </c>
      <c r="F328" s="388"/>
      <c r="G328" s="385">
        <f t="shared" si="38"/>
        <v>0</v>
      </c>
    </row>
    <row r="329" spans="1:7" s="371" customFormat="1">
      <c r="A329" s="380">
        <f t="shared" si="39"/>
        <v>280</v>
      </c>
      <c r="B329" s="386" t="s">
        <v>910</v>
      </c>
      <c r="C329" s="387" t="s">
        <v>829</v>
      </c>
      <c r="D329" s="380" t="s">
        <v>296</v>
      </c>
      <c r="E329" s="380">
        <v>25.2</v>
      </c>
      <c r="F329" s="388"/>
      <c r="G329" s="385">
        <f t="shared" si="38"/>
        <v>0</v>
      </c>
    </row>
    <row r="330" spans="1:7" s="371" customFormat="1">
      <c r="A330" s="380">
        <f t="shared" si="39"/>
        <v>281</v>
      </c>
      <c r="B330" s="386" t="s">
        <v>910</v>
      </c>
      <c r="C330" s="387" t="s">
        <v>830</v>
      </c>
      <c r="D330" s="380" t="s">
        <v>296</v>
      </c>
      <c r="E330" s="380">
        <v>8.4</v>
      </c>
      <c r="F330" s="388"/>
      <c r="G330" s="385">
        <f t="shared" si="38"/>
        <v>0</v>
      </c>
    </row>
    <row r="331" spans="1:7" s="371" customFormat="1">
      <c r="A331" s="380">
        <f t="shared" si="39"/>
        <v>282</v>
      </c>
      <c r="B331" s="386" t="s">
        <v>910</v>
      </c>
      <c r="C331" s="387" t="s">
        <v>831</v>
      </c>
      <c r="D331" s="380" t="s">
        <v>296</v>
      </c>
      <c r="E331" s="380">
        <v>4.2</v>
      </c>
      <c r="F331" s="388"/>
      <c r="G331" s="385">
        <f t="shared" si="38"/>
        <v>0</v>
      </c>
    </row>
    <row r="332" spans="1:7" s="371" customFormat="1">
      <c r="A332" s="380">
        <f t="shared" si="39"/>
        <v>283</v>
      </c>
      <c r="B332" s="386" t="s">
        <v>910</v>
      </c>
      <c r="C332" s="387" t="s">
        <v>832</v>
      </c>
      <c r="D332" s="380" t="s">
        <v>296</v>
      </c>
      <c r="E332" s="380">
        <v>26.4</v>
      </c>
      <c r="F332" s="388"/>
      <c r="G332" s="385">
        <f t="shared" si="38"/>
        <v>0</v>
      </c>
    </row>
    <row r="333" spans="1:7" s="371" customFormat="1">
      <c r="A333" s="380">
        <f t="shared" si="39"/>
        <v>284</v>
      </c>
      <c r="B333" s="386" t="s">
        <v>910</v>
      </c>
      <c r="C333" s="391" t="s">
        <v>834</v>
      </c>
      <c r="D333" s="392" t="s">
        <v>624</v>
      </c>
      <c r="E333" s="380">
        <v>5</v>
      </c>
      <c r="F333" s="388"/>
      <c r="G333" s="385">
        <f t="shared" si="38"/>
        <v>0</v>
      </c>
    </row>
    <row r="334" spans="1:7" s="371" customFormat="1">
      <c r="A334" s="380">
        <f t="shared" si="39"/>
        <v>285</v>
      </c>
      <c r="B334" s="386" t="s">
        <v>910</v>
      </c>
      <c r="C334" s="391" t="s">
        <v>834</v>
      </c>
      <c r="D334" s="392" t="s">
        <v>624</v>
      </c>
      <c r="E334" s="380">
        <v>5</v>
      </c>
      <c r="F334" s="388"/>
      <c r="G334" s="385">
        <f t="shared" si="38"/>
        <v>0</v>
      </c>
    </row>
    <row r="335" spans="1:7" s="371" customFormat="1">
      <c r="A335" s="380">
        <f t="shared" si="39"/>
        <v>286</v>
      </c>
      <c r="B335" s="386" t="s">
        <v>910</v>
      </c>
      <c r="C335" s="393" t="s">
        <v>835</v>
      </c>
      <c r="D335" s="392" t="s">
        <v>195</v>
      </c>
      <c r="E335" s="380">
        <v>6.1</v>
      </c>
      <c r="F335" s="388"/>
      <c r="G335" s="385">
        <f t="shared" si="38"/>
        <v>0</v>
      </c>
    </row>
    <row r="336" spans="1:7" s="371" customFormat="1" ht="25.5">
      <c r="A336" s="380">
        <f t="shared" si="39"/>
        <v>287</v>
      </c>
      <c r="B336" s="386" t="s">
        <v>910</v>
      </c>
      <c r="C336" s="393" t="s">
        <v>836</v>
      </c>
      <c r="D336" s="392" t="s">
        <v>624</v>
      </c>
      <c r="E336" s="380">
        <v>11</v>
      </c>
      <c r="F336" s="388"/>
      <c r="G336" s="385">
        <f t="shared" si="38"/>
        <v>0</v>
      </c>
    </row>
    <row r="337" spans="1:7" s="371" customFormat="1">
      <c r="A337" s="380">
        <f t="shared" si="39"/>
        <v>288</v>
      </c>
      <c r="B337" s="386" t="s">
        <v>910</v>
      </c>
      <c r="C337" s="393" t="s">
        <v>837</v>
      </c>
      <c r="D337" s="392" t="s">
        <v>624</v>
      </c>
      <c r="E337" s="380">
        <v>11</v>
      </c>
      <c r="F337" s="388"/>
      <c r="G337" s="385">
        <f t="shared" si="38"/>
        <v>0</v>
      </c>
    </row>
    <row r="338" spans="1:7" s="371" customFormat="1" ht="12.75" customHeight="1">
      <c r="A338" s="380"/>
      <c r="B338" s="386"/>
      <c r="C338" s="399" t="s">
        <v>911</v>
      </c>
      <c r="D338" s="400"/>
      <c r="E338" s="400"/>
      <c r="F338" s="401"/>
      <c r="G338" s="395">
        <f>SUM(G325:G337)</f>
        <v>0</v>
      </c>
    </row>
    <row r="339" spans="1:7">
      <c r="A339" s="380"/>
      <c r="B339" s="380"/>
      <c r="C339" s="381"/>
      <c r="D339" s="382"/>
      <c r="E339" s="382"/>
      <c r="F339" s="382"/>
      <c r="G339" s="385"/>
    </row>
    <row r="340" spans="1:7">
      <c r="A340" s="380"/>
      <c r="B340" s="386"/>
      <c r="C340" s="381" t="s">
        <v>912</v>
      </c>
      <c r="D340" s="392"/>
      <c r="E340" s="392"/>
      <c r="F340" s="402"/>
      <c r="G340" s="385"/>
    </row>
    <row r="341" spans="1:7" ht="25.5">
      <c r="A341" s="380">
        <v>290</v>
      </c>
      <c r="B341" s="386" t="s">
        <v>913</v>
      </c>
      <c r="C341" s="387" t="s">
        <v>914</v>
      </c>
      <c r="D341" s="380" t="s">
        <v>624</v>
      </c>
      <c r="E341" s="380">
        <v>1</v>
      </c>
      <c r="F341" s="388"/>
      <c r="G341" s="385">
        <f t="shared" si="38"/>
        <v>0</v>
      </c>
    </row>
    <row r="342" spans="1:7" ht="25.5">
      <c r="A342" s="380">
        <f t="shared" ref="A342:A346" si="40">A341+1</f>
        <v>291</v>
      </c>
      <c r="B342" s="386" t="s">
        <v>913</v>
      </c>
      <c r="C342" s="387" t="s">
        <v>915</v>
      </c>
      <c r="D342" s="380" t="s">
        <v>624</v>
      </c>
      <c r="E342" s="380">
        <v>1</v>
      </c>
      <c r="F342" s="388"/>
      <c r="G342" s="385">
        <f t="shared" si="38"/>
        <v>0</v>
      </c>
    </row>
    <row r="343" spans="1:7">
      <c r="A343" s="380">
        <f t="shared" si="40"/>
        <v>292</v>
      </c>
      <c r="B343" s="386" t="s">
        <v>913</v>
      </c>
      <c r="C343" s="391" t="s">
        <v>829</v>
      </c>
      <c r="D343" s="392" t="s">
        <v>296</v>
      </c>
      <c r="E343" s="392">
        <v>17</v>
      </c>
      <c r="F343" s="388"/>
      <c r="G343" s="385">
        <f t="shared" si="38"/>
        <v>0</v>
      </c>
    </row>
    <row r="344" spans="1:7" s="371" customFormat="1" ht="25.5">
      <c r="A344" s="380">
        <f t="shared" si="40"/>
        <v>293</v>
      </c>
      <c r="B344" s="386" t="s">
        <v>913</v>
      </c>
      <c r="C344" s="393" t="s">
        <v>836</v>
      </c>
      <c r="D344" s="392" t="s">
        <v>624</v>
      </c>
      <c r="E344" s="380">
        <v>1</v>
      </c>
      <c r="F344" s="388"/>
      <c r="G344" s="385">
        <f t="shared" si="38"/>
        <v>0</v>
      </c>
    </row>
    <row r="345" spans="1:7" s="371" customFormat="1">
      <c r="A345" s="380">
        <f t="shared" si="40"/>
        <v>294</v>
      </c>
      <c r="B345" s="386" t="s">
        <v>913</v>
      </c>
      <c r="C345" s="393" t="s">
        <v>837</v>
      </c>
      <c r="D345" s="392" t="s">
        <v>624</v>
      </c>
      <c r="E345" s="380">
        <v>1</v>
      </c>
      <c r="F345" s="388"/>
      <c r="G345" s="385">
        <f t="shared" si="38"/>
        <v>0</v>
      </c>
    </row>
    <row r="346" spans="1:7" s="371" customFormat="1">
      <c r="A346" s="380">
        <f t="shared" si="40"/>
        <v>295</v>
      </c>
      <c r="B346" s="386" t="s">
        <v>913</v>
      </c>
      <c r="C346" s="393" t="s">
        <v>849</v>
      </c>
      <c r="D346" s="392" t="s">
        <v>624</v>
      </c>
      <c r="E346" s="380">
        <v>1</v>
      </c>
      <c r="F346" s="388"/>
      <c r="G346" s="385">
        <f t="shared" si="38"/>
        <v>0</v>
      </c>
    </row>
    <row r="347" spans="1:7" s="371" customFormat="1" ht="12.75" customHeight="1">
      <c r="A347" s="380"/>
      <c r="B347" s="386"/>
      <c r="C347" s="394" t="s">
        <v>916</v>
      </c>
      <c r="D347" s="394"/>
      <c r="E347" s="394"/>
      <c r="F347" s="394"/>
      <c r="G347" s="395">
        <f>SUM(G341:G346)</f>
        <v>0</v>
      </c>
    </row>
    <row r="348" spans="1:7">
      <c r="A348" s="380"/>
      <c r="B348" s="386"/>
      <c r="C348" s="391"/>
      <c r="D348" s="392"/>
      <c r="E348" s="392"/>
      <c r="F348" s="384"/>
      <c r="G348" s="385"/>
    </row>
    <row r="349" spans="1:7">
      <c r="A349" s="380"/>
      <c r="B349" s="386"/>
      <c r="C349" s="387"/>
      <c r="D349" s="380"/>
      <c r="E349" s="380"/>
      <c r="F349" s="384"/>
      <c r="G349" s="385"/>
    </row>
    <row r="350" spans="1:7" ht="25.5">
      <c r="A350" s="380">
        <v>297</v>
      </c>
      <c r="B350" s="386"/>
      <c r="C350" s="387" t="s">
        <v>917</v>
      </c>
      <c r="D350" s="380" t="s">
        <v>624</v>
      </c>
      <c r="E350" s="380">
        <v>1</v>
      </c>
      <c r="F350" s="388"/>
      <c r="G350" s="385">
        <f t="shared" si="38"/>
        <v>0</v>
      </c>
    </row>
    <row r="351" spans="1:7">
      <c r="A351" s="380">
        <f>A350+1</f>
        <v>298</v>
      </c>
      <c r="B351" s="386"/>
      <c r="C351" s="387" t="s">
        <v>918</v>
      </c>
      <c r="D351" s="380" t="s">
        <v>624</v>
      </c>
      <c r="E351" s="380">
        <v>4</v>
      </c>
      <c r="F351" s="388"/>
      <c r="G351" s="385">
        <f t="shared" si="38"/>
        <v>0</v>
      </c>
    </row>
    <row r="352" spans="1:7">
      <c r="A352" s="380">
        <v>311</v>
      </c>
      <c r="B352" s="386"/>
      <c r="C352" s="387" t="s">
        <v>919</v>
      </c>
      <c r="D352" s="380" t="s">
        <v>624</v>
      </c>
      <c r="E352" s="380">
        <v>1</v>
      </c>
      <c r="F352" s="388"/>
      <c r="G352" s="385">
        <f t="shared" si="38"/>
        <v>0</v>
      </c>
    </row>
    <row r="353" spans="1:1021">
      <c r="A353" s="380"/>
      <c r="B353" s="386"/>
      <c r="C353" s="387"/>
      <c r="D353" s="380"/>
      <c r="E353" s="380"/>
      <c r="F353" s="384"/>
      <c r="G353" s="385"/>
    </row>
    <row r="354" spans="1:1021">
      <c r="A354" s="380"/>
      <c r="B354" s="386"/>
      <c r="C354" s="387"/>
      <c r="D354" s="380"/>
      <c r="E354" s="380"/>
      <c r="F354" s="384"/>
      <c r="G354" s="385"/>
    </row>
    <row r="355" spans="1:1021">
      <c r="A355" s="380" t="str">
        <f>IFERROR(IF(NOT(D355=""),IF(#REF!="Č.",1,IF(#REF!="",#REF!+1,#REF!+1)),""),1)</f>
        <v/>
      </c>
      <c r="B355" s="380"/>
      <c r="C355" s="381" t="s">
        <v>920</v>
      </c>
      <c r="D355" s="382"/>
      <c r="E355" s="382"/>
      <c r="F355" s="402"/>
      <c r="G355" s="385"/>
    </row>
    <row r="356" spans="1:1021" ht="38.25">
      <c r="A356" s="380">
        <f>A351+1</f>
        <v>299</v>
      </c>
      <c r="B356" s="386"/>
      <c r="C356" s="387" t="s">
        <v>921</v>
      </c>
      <c r="D356" s="380" t="s">
        <v>280</v>
      </c>
      <c r="E356" s="380">
        <v>1</v>
      </c>
      <c r="F356" s="388"/>
      <c r="G356" s="385">
        <f t="shared" si="38"/>
        <v>0</v>
      </c>
    </row>
    <row r="357" spans="1:1021">
      <c r="A357" s="380">
        <f>A356+1</f>
        <v>300</v>
      </c>
      <c r="B357" s="386"/>
      <c r="C357" s="387" t="s">
        <v>922</v>
      </c>
      <c r="D357" s="380" t="s">
        <v>280</v>
      </c>
      <c r="E357" s="380">
        <v>1</v>
      </c>
      <c r="F357" s="388"/>
      <c r="G357" s="385">
        <f t="shared" si="38"/>
        <v>0</v>
      </c>
    </row>
    <row r="358" spans="1:1021">
      <c r="A358" s="380">
        <f>IFERROR(IF(NOT(D358=""),IF(A357="Č.",1,IF(A357="",#REF!+1,A357+1)),""),1)</f>
        <v>301</v>
      </c>
      <c r="B358" s="386"/>
      <c r="C358" s="387" t="s">
        <v>923</v>
      </c>
      <c r="D358" s="380" t="s">
        <v>280</v>
      </c>
      <c r="E358" s="380">
        <v>1</v>
      </c>
      <c r="F358" s="388"/>
      <c r="G358" s="385">
        <f t="shared" si="38"/>
        <v>0</v>
      </c>
      <c r="I358" s="403"/>
    </row>
    <row r="359" spans="1:1021">
      <c r="A359" s="380">
        <f>IFERROR(IF(NOT(D359=""),IF(A358="Č.",1,IF(A358="",A357+1,A358+1)),""),1)</f>
        <v>302</v>
      </c>
      <c r="B359" s="386"/>
      <c r="C359" s="404" t="s">
        <v>924</v>
      </c>
      <c r="D359" s="380" t="s">
        <v>280</v>
      </c>
      <c r="E359" s="380">
        <v>1</v>
      </c>
      <c r="F359" s="388"/>
      <c r="G359" s="385">
        <f t="shared" si="38"/>
        <v>0</v>
      </c>
    </row>
    <row r="360" spans="1:1021">
      <c r="A360" s="380">
        <f>IFERROR(IF(NOT(D360=""),IF(A359="Č.",1,IF(A359="",A358+1,A359+1)),""),1)</f>
        <v>303</v>
      </c>
      <c r="B360" s="386"/>
      <c r="C360" s="387" t="s">
        <v>806</v>
      </c>
      <c r="D360" s="380" t="s">
        <v>280</v>
      </c>
      <c r="E360" s="380">
        <v>1</v>
      </c>
      <c r="F360" s="388"/>
      <c r="G360" s="385">
        <f t="shared" si="38"/>
        <v>0</v>
      </c>
    </row>
    <row r="361" spans="1:1021">
      <c r="A361" s="380">
        <f>IFERROR(IF(NOT(D361=""),IF(A360="Č.",1,IF(A360="",A359+1,A360+1)),""),1)</f>
        <v>304</v>
      </c>
      <c r="B361" s="386"/>
      <c r="C361" s="387" t="s">
        <v>808</v>
      </c>
      <c r="D361" s="380" t="s">
        <v>280</v>
      </c>
      <c r="E361" s="380">
        <v>1</v>
      </c>
      <c r="F361" s="388"/>
      <c r="G361" s="385">
        <f t="shared" si="38"/>
        <v>0</v>
      </c>
    </row>
    <row r="362" spans="1:1021">
      <c r="A362" s="380">
        <f>IFERROR(IF(NOT(D362=""),IF(A361="Č.",1,IF(A361="",A360+1,A361+1)),""),1)</f>
        <v>305</v>
      </c>
      <c r="B362" s="386"/>
      <c r="C362" s="387" t="s">
        <v>810</v>
      </c>
      <c r="D362" s="380" t="s">
        <v>280</v>
      </c>
      <c r="E362" s="380">
        <v>1</v>
      </c>
      <c r="F362" s="388"/>
      <c r="G362" s="385">
        <f t="shared" si="38"/>
        <v>0</v>
      </c>
    </row>
    <row r="363" spans="1:1021">
      <c r="A363" s="380">
        <f>IFERROR(IF(NOT(D363=""),IF(A362="Č.",1,IF(A362="",A361+1,A362+1)),""),1)</f>
        <v>306</v>
      </c>
      <c r="B363" s="386"/>
      <c r="C363" s="387" t="s">
        <v>811</v>
      </c>
      <c r="D363" s="380" t="s">
        <v>280</v>
      </c>
      <c r="E363" s="380">
        <v>1</v>
      </c>
      <c r="F363" s="388"/>
      <c r="G363" s="385">
        <f t="shared" si="38"/>
        <v>0</v>
      </c>
    </row>
    <row r="364" spans="1:1021">
      <c r="A364" s="386"/>
      <c r="B364" s="386"/>
      <c r="C364" s="386"/>
      <c r="D364" s="386"/>
      <c r="E364" s="386"/>
      <c r="F364" s="384"/>
      <c r="G364" s="385"/>
    </row>
    <row r="365" spans="1:1021">
      <c r="A365" s="386"/>
      <c r="B365" s="386"/>
      <c r="C365" s="386"/>
      <c r="D365" s="386"/>
      <c r="E365" s="386"/>
      <c r="F365" s="384"/>
      <c r="G365" s="385"/>
    </row>
    <row r="366" spans="1:1021">
      <c r="A366" s="386"/>
      <c r="B366" s="386"/>
      <c r="C366" s="381" t="s">
        <v>925</v>
      </c>
      <c r="D366" s="386"/>
      <c r="E366" s="386"/>
      <c r="F366" s="384"/>
      <c r="G366" s="385"/>
      <c r="AMF366" s="220"/>
      <c r="AMG366" s="220"/>
    </row>
    <row r="367" spans="1:1021">
      <c r="A367" s="386">
        <v>307</v>
      </c>
      <c r="B367" s="386"/>
      <c r="C367" s="405" t="s">
        <v>926</v>
      </c>
      <c r="D367" s="405" t="s">
        <v>296</v>
      </c>
      <c r="E367" s="405">
        <v>600</v>
      </c>
      <c r="F367" s="388"/>
      <c r="G367" s="385">
        <f t="shared" si="38"/>
        <v>0</v>
      </c>
      <c r="AMF367" s="220"/>
      <c r="AMG367" s="220"/>
    </row>
    <row r="368" spans="1:1021">
      <c r="A368" s="386">
        <v>308</v>
      </c>
      <c r="B368" s="386"/>
      <c r="C368" s="405" t="s">
        <v>927</v>
      </c>
      <c r="D368" s="405" t="s">
        <v>296</v>
      </c>
      <c r="E368" s="405">
        <v>540</v>
      </c>
      <c r="F368" s="388"/>
      <c r="G368" s="385">
        <f t="shared" si="38"/>
        <v>0</v>
      </c>
      <c r="AMF368" s="220"/>
      <c r="AMG368" s="220"/>
    </row>
    <row r="369" spans="1:1021">
      <c r="A369" s="386">
        <v>309</v>
      </c>
      <c r="B369" s="386"/>
      <c r="C369" s="405" t="s">
        <v>928</v>
      </c>
      <c r="D369" s="405" t="s">
        <v>296</v>
      </c>
      <c r="E369" s="405">
        <v>75</v>
      </c>
      <c r="F369" s="388"/>
      <c r="G369" s="385">
        <f t="shared" si="38"/>
        <v>0</v>
      </c>
      <c r="AMF369" s="220"/>
      <c r="AMG369" s="220"/>
    </row>
    <row r="370" spans="1:1021">
      <c r="A370" s="386">
        <v>310</v>
      </c>
      <c r="B370" s="386"/>
      <c r="C370" s="405" t="s">
        <v>929</v>
      </c>
      <c r="D370" s="405" t="s">
        <v>624</v>
      </c>
      <c r="E370" s="405">
        <v>24</v>
      </c>
      <c r="F370" s="388"/>
      <c r="G370" s="385">
        <f t="shared" si="38"/>
        <v>0</v>
      </c>
      <c r="AMF370" s="220"/>
      <c r="AMG370" s="220"/>
    </row>
    <row r="371" spans="1:1021">
      <c r="A371" s="406"/>
      <c r="B371" s="407"/>
      <c r="C371" s="408"/>
      <c r="D371" s="409"/>
      <c r="E371" s="410"/>
      <c r="AMF371" s="220"/>
      <c r="AMG371" s="220"/>
    </row>
    <row r="372" spans="1:1021">
      <c r="C372" s="411" t="s">
        <v>814</v>
      </c>
      <c r="D372" s="411"/>
      <c r="E372" s="411"/>
      <c r="F372" s="411"/>
      <c r="G372" s="412">
        <f>G25+G42+G51+G61+G70+G86+G105+G123+G132+G150+G169+G187+G204+G224+G241+G258+G275+G291+G306+G322+G338+G347+G350+G351+G352+G356+G357+G358+G359+G360+G361+G362+G363+G367+G368+G369+G370</f>
        <v>0</v>
      </c>
    </row>
    <row r="373" spans="1:1021">
      <c r="C373" s="413"/>
      <c r="D373" s="413"/>
      <c r="E373" s="413"/>
      <c r="F373" s="413"/>
      <c r="G373" s="414"/>
    </row>
    <row r="374" spans="1:1021">
      <c r="C374" s="413"/>
      <c r="D374" s="413"/>
      <c r="E374" s="413"/>
      <c r="F374" s="413"/>
      <c r="G374" s="414"/>
    </row>
    <row r="376" spans="1:1021">
      <c r="C376" s="415" t="s">
        <v>930</v>
      </c>
      <c r="D376" s="415"/>
      <c r="E376" s="415"/>
      <c r="F376" s="415"/>
      <c r="G376" s="415"/>
    </row>
    <row r="377" spans="1:1021">
      <c r="C377" s="415"/>
      <c r="D377" s="415"/>
      <c r="E377" s="415"/>
      <c r="F377" s="415"/>
      <c r="G377" s="415"/>
    </row>
    <row r="378" spans="1:1021">
      <c r="C378" s="415"/>
      <c r="D378" s="415"/>
      <c r="E378" s="415"/>
      <c r="F378" s="415"/>
      <c r="G378" s="415"/>
    </row>
  </sheetData>
  <mergeCells count="26">
    <mergeCell ref="C372:F372"/>
    <mergeCell ref="C376:G378"/>
    <mergeCell ref="C275:F275"/>
    <mergeCell ref="C291:F291"/>
    <mergeCell ref="C306:F306"/>
    <mergeCell ref="C322:F322"/>
    <mergeCell ref="C338:F338"/>
    <mergeCell ref="C347:F347"/>
    <mergeCell ref="C169:F169"/>
    <mergeCell ref="C187:F187"/>
    <mergeCell ref="C204:F204"/>
    <mergeCell ref="C224:F224"/>
    <mergeCell ref="C241:F241"/>
    <mergeCell ref="C258:F258"/>
    <mergeCell ref="C70:F70"/>
    <mergeCell ref="C86:F86"/>
    <mergeCell ref="C105:F105"/>
    <mergeCell ref="C123:F123"/>
    <mergeCell ref="C132:F132"/>
    <mergeCell ref="C150:F150"/>
    <mergeCell ref="A4:G4"/>
    <mergeCell ref="A6:G6"/>
    <mergeCell ref="C25:F25"/>
    <mergeCell ref="C42:F42"/>
    <mergeCell ref="C51:F51"/>
    <mergeCell ref="C61:F61"/>
  </mergeCells>
  <dataValidations count="1">
    <dataValidation operator="equal" allowBlank="1" showErrorMessage="1" error="Není povoleno měnit cenu" sqref="F19 F16:F17 F21 F26" xr:uid="{E8CE172D-6EC5-4B21-8F62-213B4D63BB38}">
      <formula1>0</formula1>
      <formula2>0</formula2>
    </dataValidation>
  </dataValidation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9CAB5-3964-4DEA-B65D-D186F070BCC2}">
  <dimension ref="A1:BW50"/>
  <sheetViews>
    <sheetView tabSelected="1" zoomScaleNormal="100" workbookViewId="0">
      <selection activeCell="I108" sqref="I108"/>
    </sheetView>
  </sheetViews>
  <sheetFormatPr defaultRowHeight="12.75"/>
  <cols>
    <col min="1" max="1" width="9.33203125" style="477"/>
    <col min="2" max="2" width="64.5" style="457" customWidth="1"/>
    <col min="3" max="4" width="10.1640625" style="457" customWidth="1"/>
    <col min="5" max="5" width="12.5" style="457" customWidth="1"/>
    <col min="6" max="6" width="14" style="457" customWidth="1"/>
    <col min="7" max="9" width="12.5" style="457" customWidth="1"/>
    <col min="10" max="16384" width="9.33203125" style="457"/>
  </cols>
  <sheetData>
    <row r="1" spans="1:10" s="417" customFormat="1" ht="15.75">
      <c r="A1" s="416"/>
      <c r="B1" s="416"/>
      <c r="C1" s="416"/>
      <c r="D1" s="416"/>
      <c r="E1" s="416"/>
      <c r="F1" s="416"/>
    </row>
    <row r="2" spans="1:10" s="417" customFormat="1" ht="14.25" customHeight="1" thickBot="1">
      <c r="A2" s="418"/>
      <c r="B2" s="419"/>
      <c r="C2" s="420"/>
      <c r="D2" s="421"/>
      <c r="E2" s="422"/>
      <c r="F2" s="422"/>
    </row>
    <row r="3" spans="1:10" s="417" customFormat="1" ht="13.5" thickTop="1">
      <c r="A3" s="423" t="s">
        <v>931</v>
      </c>
      <c r="B3" s="424" t="s">
        <v>932</v>
      </c>
      <c r="C3" s="425"/>
      <c r="D3" s="425"/>
      <c r="E3" s="426" t="s">
        <v>933</v>
      </c>
      <c r="F3" s="427"/>
      <c r="G3" s="427"/>
      <c r="H3" s="428"/>
    </row>
    <row r="4" spans="1:10" s="417" customFormat="1" ht="13.5" thickBot="1">
      <c r="A4" s="429" t="s">
        <v>934</v>
      </c>
      <c r="B4" s="430" t="s">
        <v>935</v>
      </c>
      <c r="C4" s="431"/>
      <c r="D4" s="431"/>
      <c r="E4" s="432" t="s">
        <v>936</v>
      </c>
      <c r="F4" s="431"/>
      <c r="G4" s="431"/>
      <c r="H4" s="433"/>
    </row>
    <row r="5" spans="1:10" s="417" customFormat="1" ht="14.25" thickTop="1" thickBot="1">
      <c r="A5" s="434"/>
      <c r="D5" s="435"/>
    </row>
    <row r="6" spans="1:10" s="417" customFormat="1" ht="12.75" customHeight="1">
      <c r="A6" s="436" t="s">
        <v>937</v>
      </c>
      <c r="B6" s="437" t="s">
        <v>938</v>
      </c>
      <c r="C6" s="437"/>
      <c r="D6" s="438" t="s">
        <v>132</v>
      </c>
      <c r="E6" s="439" t="s">
        <v>939</v>
      </c>
      <c r="F6" s="440"/>
      <c r="G6" s="441" t="s">
        <v>940</v>
      </c>
      <c r="H6" s="442"/>
    </row>
    <row r="7" spans="1:10" s="417" customFormat="1" ht="26.25" thickBot="1">
      <c r="A7" s="443"/>
      <c r="B7" s="444"/>
      <c r="C7" s="444"/>
      <c r="D7" s="445"/>
      <c r="E7" s="446" t="s">
        <v>941</v>
      </c>
      <c r="F7" s="447" t="s">
        <v>942</v>
      </c>
      <c r="G7" s="446" t="s">
        <v>941</v>
      </c>
      <c r="H7" s="447" t="s">
        <v>942</v>
      </c>
      <c r="J7" s="448">
        <v>1</v>
      </c>
    </row>
    <row r="8" spans="1:10" ht="15.6" customHeight="1" thickBot="1">
      <c r="A8" s="449" t="s">
        <v>943</v>
      </c>
      <c r="B8" s="450" t="s">
        <v>944</v>
      </c>
      <c r="C8" s="451" t="s">
        <v>624</v>
      </c>
      <c r="D8" s="452">
        <v>11</v>
      </c>
      <c r="E8" s="453"/>
      <c r="F8" s="454">
        <f t="shared" ref="F8:F37" si="0">D8*E8</f>
        <v>0</v>
      </c>
      <c r="G8" s="455"/>
      <c r="H8" s="456">
        <f t="shared" ref="H8:H37" si="1">D8*G8</f>
        <v>0</v>
      </c>
    </row>
    <row r="9" spans="1:10" ht="15.6" customHeight="1" thickBot="1">
      <c r="A9" s="449" t="s">
        <v>945</v>
      </c>
      <c r="B9" s="450" t="s">
        <v>946</v>
      </c>
      <c r="C9" s="451" t="s">
        <v>624</v>
      </c>
      <c r="D9" s="452">
        <v>27</v>
      </c>
      <c r="E9" s="453"/>
      <c r="F9" s="454">
        <f t="shared" si="0"/>
        <v>0</v>
      </c>
      <c r="G9" s="455"/>
      <c r="H9" s="456">
        <f t="shared" si="1"/>
        <v>0</v>
      </c>
    </row>
    <row r="10" spans="1:10" ht="13.5" thickBot="1">
      <c r="A10" s="449" t="s">
        <v>947</v>
      </c>
      <c r="B10" s="450" t="s">
        <v>948</v>
      </c>
      <c r="C10" s="451" t="s">
        <v>624</v>
      </c>
      <c r="D10" s="452">
        <v>4</v>
      </c>
      <c r="E10" s="453"/>
      <c r="F10" s="454">
        <f t="shared" si="0"/>
        <v>0</v>
      </c>
      <c r="G10" s="455"/>
      <c r="H10" s="456">
        <f t="shared" si="1"/>
        <v>0</v>
      </c>
    </row>
    <row r="11" spans="1:10" ht="13.5" thickBot="1">
      <c r="A11" s="449" t="s">
        <v>949</v>
      </c>
      <c r="B11" s="450" t="s">
        <v>950</v>
      </c>
      <c r="C11" s="451" t="s">
        <v>624</v>
      </c>
      <c r="D11" s="452">
        <v>4</v>
      </c>
      <c r="E11" s="453"/>
      <c r="F11" s="454">
        <f t="shared" si="0"/>
        <v>0</v>
      </c>
      <c r="G11" s="455"/>
      <c r="H11" s="456">
        <f t="shared" si="1"/>
        <v>0</v>
      </c>
    </row>
    <row r="12" spans="1:10" ht="13.5" thickBot="1">
      <c r="A12" s="449" t="s">
        <v>951</v>
      </c>
      <c r="B12" s="450" t="s">
        <v>952</v>
      </c>
      <c r="C12" s="451" t="s">
        <v>624</v>
      </c>
      <c r="D12" s="452">
        <v>220</v>
      </c>
      <c r="E12" s="453"/>
      <c r="F12" s="454">
        <f t="shared" si="0"/>
        <v>0</v>
      </c>
      <c r="G12" s="455"/>
      <c r="H12" s="456">
        <f t="shared" si="1"/>
        <v>0</v>
      </c>
    </row>
    <row r="13" spans="1:10" ht="13.5" thickBot="1">
      <c r="A13" s="449" t="s">
        <v>953</v>
      </c>
      <c r="B13" s="450" t="s">
        <v>954</v>
      </c>
      <c r="C13" s="451" t="s">
        <v>296</v>
      </c>
      <c r="D13" s="452">
        <v>85</v>
      </c>
      <c r="E13" s="453"/>
      <c r="F13" s="454">
        <f t="shared" si="0"/>
        <v>0</v>
      </c>
      <c r="G13" s="455"/>
      <c r="H13" s="456">
        <f t="shared" si="1"/>
        <v>0</v>
      </c>
    </row>
    <row r="14" spans="1:10" ht="13.5" thickBot="1">
      <c r="A14" s="449" t="s">
        <v>955</v>
      </c>
      <c r="B14" s="450" t="s">
        <v>956</v>
      </c>
      <c r="C14" s="451" t="s">
        <v>296</v>
      </c>
      <c r="D14" s="452">
        <v>180</v>
      </c>
      <c r="E14" s="453"/>
      <c r="F14" s="454">
        <f t="shared" si="0"/>
        <v>0</v>
      </c>
      <c r="G14" s="455"/>
      <c r="H14" s="456">
        <f t="shared" si="1"/>
        <v>0</v>
      </c>
    </row>
    <row r="15" spans="1:10" ht="13.5" thickBot="1">
      <c r="A15" s="449" t="s">
        <v>957</v>
      </c>
      <c r="B15" s="450" t="s">
        <v>958</v>
      </c>
      <c r="C15" s="451" t="s">
        <v>296</v>
      </c>
      <c r="D15" s="451">
        <v>490</v>
      </c>
      <c r="E15" s="458"/>
      <c r="F15" s="454">
        <f t="shared" si="0"/>
        <v>0</v>
      </c>
      <c r="G15" s="455"/>
      <c r="H15" s="456">
        <f t="shared" si="1"/>
        <v>0</v>
      </c>
    </row>
    <row r="16" spans="1:10" ht="13.5" thickBot="1">
      <c r="A16" s="449" t="s">
        <v>959</v>
      </c>
      <c r="B16" s="450" t="s">
        <v>960</v>
      </c>
      <c r="C16" s="451" t="s">
        <v>296</v>
      </c>
      <c r="D16" s="452">
        <v>430</v>
      </c>
      <c r="E16" s="453"/>
      <c r="F16" s="454">
        <f t="shared" si="0"/>
        <v>0</v>
      </c>
      <c r="G16" s="455"/>
      <c r="H16" s="456">
        <f t="shared" si="1"/>
        <v>0</v>
      </c>
    </row>
    <row r="17" spans="1:75" ht="13.5" thickBot="1">
      <c r="A17" s="449" t="s">
        <v>961</v>
      </c>
      <c r="B17" s="450" t="s">
        <v>962</v>
      </c>
      <c r="C17" s="451" t="s">
        <v>296</v>
      </c>
      <c r="D17" s="452">
        <v>285</v>
      </c>
      <c r="E17" s="453"/>
      <c r="F17" s="454">
        <f t="shared" si="0"/>
        <v>0</v>
      </c>
      <c r="G17" s="455"/>
      <c r="H17" s="456">
        <f t="shared" si="1"/>
        <v>0</v>
      </c>
    </row>
    <row r="18" spans="1:75" s="417" customFormat="1" ht="13.5" thickBot="1">
      <c r="A18" s="449" t="s">
        <v>963</v>
      </c>
      <c r="B18" s="450" t="s">
        <v>964</v>
      </c>
      <c r="C18" s="451" t="s">
        <v>296</v>
      </c>
      <c r="D18" s="451">
        <v>180</v>
      </c>
      <c r="E18" s="458"/>
      <c r="F18" s="454">
        <f t="shared" si="0"/>
        <v>0</v>
      </c>
      <c r="G18" s="455"/>
      <c r="H18" s="456">
        <f t="shared" si="1"/>
        <v>0</v>
      </c>
      <c r="J18" s="448">
        <v>2</v>
      </c>
      <c r="BV18" s="448"/>
      <c r="BW18" s="448"/>
    </row>
    <row r="19" spans="1:75" s="417" customFormat="1" ht="13.5" thickBot="1">
      <c r="A19" s="449" t="s">
        <v>965</v>
      </c>
      <c r="B19" s="450" t="s">
        <v>966</v>
      </c>
      <c r="C19" s="451" t="s">
        <v>296</v>
      </c>
      <c r="D19" s="452">
        <v>15</v>
      </c>
      <c r="E19" s="453"/>
      <c r="F19" s="454">
        <f t="shared" si="0"/>
        <v>0</v>
      </c>
      <c r="G19" s="455"/>
      <c r="H19" s="456">
        <f t="shared" si="1"/>
        <v>0</v>
      </c>
      <c r="J19" s="448"/>
      <c r="BV19" s="448"/>
      <c r="BW19" s="448"/>
    </row>
    <row r="20" spans="1:75" ht="13.5" thickBot="1">
      <c r="A20" s="449" t="s">
        <v>967</v>
      </c>
      <c r="B20" s="450" t="s">
        <v>968</v>
      </c>
      <c r="C20" s="451" t="s">
        <v>296</v>
      </c>
      <c r="D20" s="452">
        <v>260</v>
      </c>
      <c r="E20" s="453"/>
      <c r="F20" s="454">
        <f t="shared" si="0"/>
        <v>0</v>
      </c>
      <c r="G20" s="455"/>
      <c r="H20" s="456">
        <f t="shared" si="1"/>
        <v>0</v>
      </c>
    </row>
    <row r="21" spans="1:75" ht="13.5" thickBot="1">
      <c r="A21" s="449" t="s">
        <v>969</v>
      </c>
      <c r="B21" s="450" t="s">
        <v>970</v>
      </c>
      <c r="C21" s="451" t="s">
        <v>296</v>
      </c>
      <c r="D21" s="452">
        <v>2340</v>
      </c>
      <c r="E21" s="453"/>
      <c r="F21" s="454">
        <f t="shared" si="0"/>
        <v>0</v>
      </c>
      <c r="G21" s="455"/>
      <c r="H21" s="456">
        <f t="shared" si="1"/>
        <v>0</v>
      </c>
    </row>
    <row r="22" spans="1:75" ht="13.5" thickBot="1">
      <c r="A22" s="449" t="s">
        <v>971</v>
      </c>
      <c r="B22" s="450" t="s">
        <v>972</v>
      </c>
      <c r="C22" s="451" t="s">
        <v>624</v>
      </c>
      <c r="D22" s="452">
        <v>16</v>
      </c>
      <c r="E22" s="453"/>
      <c r="F22" s="454">
        <f t="shared" si="0"/>
        <v>0</v>
      </c>
      <c r="G22" s="455"/>
      <c r="H22" s="456">
        <f t="shared" si="1"/>
        <v>0</v>
      </c>
    </row>
    <row r="23" spans="1:75" ht="13.5" thickBot="1">
      <c r="A23" s="449" t="s">
        <v>973</v>
      </c>
      <c r="B23" s="450" t="s">
        <v>974</v>
      </c>
      <c r="C23" s="451" t="s">
        <v>624</v>
      </c>
      <c r="D23" s="452">
        <v>8</v>
      </c>
      <c r="E23" s="453"/>
      <c r="F23" s="454">
        <f t="shared" si="0"/>
        <v>0</v>
      </c>
      <c r="G23" s="455"/>
      <c r="H23" s="456">
        <f t="shared" si="1"/>
        <v>0</v>
      </c>
    </row>
    <row r="24" spans="1:75" ht="13.5" thickBot="1">
      <c r="A24" s="449" t="s">
        <v>975</v>
      </c>
      <c r="B24" s="450" t="s">
        <v>976</v>
      </c>
      <c r="C24" s="451" t="s">
        <v>624</v>
      </c>
      <c r="D24" s="452">
        <v>150</v>
      </c>
      <c r="E24" s="453"/>
      <c r="F24" s="454">
        <f t="shared" si="0"/>
        <v>0</v>
      </c>
      <c r="G24" s="455"/>
      <c r="H24" s="456">
        <f t="shared" si="1"/>
        <v>0</v>
      </c>
    </row>
    <row r="25" spans="1:75" ht="13.5" thickBot="1">
      <c r="A25" s="449" t="s">
        <v>977</v>
      </c>
      <c r="B25" s="450" t="s">
        <v>978</v>
      </c>
      <c r="C25" s="451" t="s">
        <v>624</v>
      </c>
      <c r="D25" s="452">
        <v>250</v>
      </c>
      <c r="E25" s="453"/>
      <c r="F25" s="454">
        <f t="shared" si="0"/>
        <v>0</v>
      </c>
      <c r="G25" s="455"/>
      <c r="H25" s="456">
        <f t="shared" si="1"/>
        <v>0</v>
      </c>
    </row>
    <row r="26" spans="1:75" ht="13.5" thickBot="1">
      <c r="A26" s="449" t="s">
        <v>979</v>
      </c>
      <c r="B26" s="450" t="s">
        <v>980</v>
      </c>
      <c r="C26" s="451" t="s">
        <v>624</v>
      </c>
      <c r="D26" s="452">
        <v>440</v>
      </c>
      <c r="E26" s="453"/>
      <c r="F26" s="454">
        <f t="shared" si="0"/>
        <v>0</v>
      </c>
      <c r="G26" s="455"/>
      <c r="H26" s="456">
        <f t="shared" si="1"/>
        <v>0</v>
      </c>
    </row>
    <row r="27" spans="1:75" ht="13.5" thickBot="1">
      <c r="A27" s="449" t="s">
        <v>981</v>
      </c>
      <c r="B27" s="450" t="s">
        <v>982</v>
      </c>
      <c r="C27" s="451" t="s">
        <v>296</v>
      </c>
      <c r="D27" s="452">
        <v>100</v>
      </c>
      <c r="E27" s="453"/>
      <c r="F27" s="454">
        <f t="shared" si="0"/>
        <v>0</v>
      </c>
      <c r="G27" s="455"/>
      <c r="H27" s="456">
        <f t="shared" si="1"/>
        <v>0</v>
      </c>
    </row>
    <row r="28" spans="1:75" ht="13.5" thickBot="1">
      <c r="A28" s="449" t="s">
        <v>983</v>
      </c>
      <c r="B28" s="450" t="s">
        <v>984</v>
      </c>
      <c r="C28" s="451" t="s">
        <v>296</v>
      </c>
      <c r="D28" s="452">
        <v>500</v>
      </c>
      <c r="E28" s="453"/>
      <c r="F28" s="454">
        <f t="shared" si="0"/>
        <v>0</v>
      </c>
      <c r="G28" s="455"/>
      <c r="H28" s="456">
        <f t="shared" si="1"/>
        <v>0</v>
      </c>
    </row>
    <row r="29" spans="1:75" ht="13.5" thickBot="1">
      <c r="A29" s="449" t="s">
        <v>985</v>
      </c>
      <c r="B29" s="450" t="s">
        <v>986</v>
      </c>
      <c r="C29" s="451" t="s">
        <v>280</v>
      </c>
      <c r="D29" s="452">
        <v>1</v>
      </c>
      <c r="E29" s="453"/>
      <c r="F29" s="454">
        <f t="shared" si="0"/>
        <v>0</v>
      </c>
      <c r="G29" s="455"/>
      <c r="H29" s="456">
        <f t="shared" si="1"/>
        <v>0</v>
      </c>
    </row>
    <row r="30" spans="1:75" ht="13.5" thickBot="1">
      <c r="A30" s="449" t="s">
        <v>987</v>
      </c>
      <c r="B30" s="450" t="s">
        <v>988</v>
      </c>
      <c r="C30" s="459" t="s">
        <v>280</v>
      </c>
      <c r="D30" s="460">
        <v>1</v>
      </c>
      <c r="E30" s="453"/>
      <c r="F30" s="454">
        <f t="shared" si="0"/>
        <v>0</v>
      </c>
      <c r="G30" s="455"/>
      <c r="H30" s="456">
        <f t="shared" si="1"/>
        <v>0</v>
      </c>
    </row>
    <row r="31" spans="1:75" ht="13.5" thickBot="1">
      <c r="A31" s="449" t="s">
        <v>989</v>
      </c>
      <c r="B31" s="450" t="s">
        <v>990</v>
      </c>
      <c r="C31" s="459" t="s">
        <v>624</v>
      </c>
      <c r="D31" s="460">
        <v>1</v>
      </c>
      <c r="E31" s="461"/>
      <c r="F31" s="462">
        <f t="shared" si="0"/>
        <v>0</v>
      </c>
      <c r="G31" s="463"/>
      <c r="H31" s="464">
        <f t="shared" si="1"/>
        <v>0</v>
      </c>
    </row>
    <row r="32" spans="1:75" ht="13.5" thickBot="1">
      <c r="A32" s="449" t="s">
        <v>991</v>
      </c>
      <c r="B32" s="450" t="s">
        <v>992</v>
      </c>
      <c r="C32" s="451" t="s">
        <v>624</v>
      </c>
      <c r="D32" s="452">
        <v>1</v>
      </c>
      <c r="E32" s="453"/>
      <c r="F32" s="454">
        <f t="shared" si="0"/>
        <v>0</v>
      </c>
      <c r="G32" s="455"/>
      <c r="H32" s="456">
        <f t="shared" si="1"/>
        <v>0</v>
      </c>
    </row>
    <row r="33" spans="1:8" ht="13.5" thickBot="1">
      <c r="A33" s="449" t="s">
        <v>993</v>
      </c>
      <c r="B33" s="450" t="s">
        <v>994</v>
      </c>
      <c r="C33" s="451" t="s">
        <v>624</v>
      </c>
      <c r="D33" s="452">
        <v>1</v>
      </c>
      <c r="E33" s="453"/>
      <c r="F33" s="454">
        <f t="shared" si="0"/>
        <v>0</v>
      </c>
      <c r="G33" s="455"/>
      <c r="H33" s="456">
        <f t="shared" si="1"/>
        <v>0</v>
      </c>
    </row>
    <row r="34" spans="1:8" ht="13.5" thickBot="1">
      <c r="A34" s="449" t="s">
        <v>995</v>
      </c>
      <c r="B34" s="465" t="s">
        <v>996</v>
      </c>
      <c r="C34" s="459" t="s">
        <v>624</v>
      </c>
      <c r="D34" s="460">
        <v>5</v>
      </c>
      <c r="E34" s="461"/>
      <c r="F34" s="462">
        <f t="shared" si="0"/>
        <v>0</v>
      </c>
      <c r="G34" s="463"/>
      <c r="H34" s="464">
        <f t="shared" si="1"/>
        <v>0</v>
      </c>
    </row>
    <row r="35" spans="1:8" ht="13.5" thickBot="1">
      <c r="A35" s="449" t="s">
        <v>997</v>
      </c>
      <c r="B35" s="465" t="s">
        <v>998</v>
      </c>
      <c r="C35" s="459" t="s">
        <v>624</v>
      </c>
      <c r="D35" s="460">
        <v>5</v>
      </c>
      <c r="E35" s="461"/>
      <c r="F35" s="462">
        <f t="shared" si="0"/>
        <v>0</v>
      </c>
      <c r="G35" s="463"/>
      <c r="H35" s="464">
        <f t="shared" si="1"/>
        <v>0</v>
      </c>
    </row>
    <row r="36" spans="1:8" ht="13.5" thickBot="1">
      <c r="A36" s="449" t="s">
        <v>999</v>
      </c>
      <c r="B36" s="450" t="s">
        <v>808</v>
      </c>
      <c r="C36" s="451" t="s">
        <v>280</v>
      </c>
      <c r="D36" s="452">
        <v>1</v>
      </c>
      <c r="E36" s="453"/>
      <c r="F36" s="454">
        <f t="shared" si="0"/>
        <v>0</v>
      </c>
      <c r="G36" s="455"/>
      <c r="H36" s="456">
        <f t="shared" si="1"/>
        <v>0</v>
      </c>
    </row>
    <row r="37" spans="1:8" ht="13.5" thickBot="1">
      <c r="A37" s="449" t="s">
        <v>1000</v>
      </c>
      <c r="B37" s="465" t="s">
        <v>1001</v>
      </c>
      <c r="C37" s="459" t="s">
        <v>280</v>
      </c>
      <c r="D37" s="460">
        <v>1</v>
      </c>
      <c r="E37" s="461"/>
      <c r="F37" s="462">
        <f t="shared" si="0"/>
        <v>0</v>
      </c>
      <c r="G37" s="463"/>
      <c r="H37" s="464">
        <f t="shared" si="1"/>
        <v>0</v>
      </c>
    </row>
    <row r="38" spans="1:8" ht="13.5" thickBot="1">
      <c r="A38" s="449"/>
      <c r="B38" s="466" t="s">
        <v>1002</v>
      </c>
      <c r="C38" s="467"/>
      <c r="D38" s="467"/>
      <c r="E38" s="468"/>
      <c r="F38" s="469">
        <f>SUM(F8:F37)</f>
        <v>0</v>
      </c>
      <c r="G38" s="470"/>
      <c r="H38" s="469">
        <f>SUM(H8:H37)</f>
        <v>0</v>
      </c>
    </row>
    <row r="39" spans="1:8">
      <c r="A39" s="457"/>
      <c r="F39" s="471">
        <f>F38+H38</f>
        <v>0</v>
      </c>
    </row>
    <row r="40" spans="1:8">
      <c r="A40" s="472"/>
      <c r="B40" s="473" t="s">
        <v>1003</v>
      </c>
      <c r="F40" s="474" t="s">
        <v>1004</v>
      </c>
      <c r="G40" s="475"/>
    </row>
    <row r="41" spans="1:8">
      <c r="A41" s="476"/>
    </row>
    <row r="42" spans="1:8">
      <c r="A42" s="476"/>
    </row>
    <row r="43" spans="1:8">
      <c r="A43" s="474"/>
    </row>
    <row r="44" spans="1:8">
      <c r="A44" s="474"/>
    </row>
    <row r="45" spans="1:8">
      <c r="A45" s="474"/>
    </row>
    <row r="46" spans="1:8">
      <c r="A46" s="457"/>
    </row>
    <row r="47" spans="1:8">
      <c r="A47" s="457"/>
    </row>
    <row r="48" spans="1:8">
      <c r="A48" s="457"/>
    </row>
    <row r="49" spans="1:1">
      <c r="A49" s="457"/>
    </row>
    <row r="50" spans="1:1">
      <c r="A50" s="457"/>
    </row>
  </sheetData>
  <mergeCells count="11">
    <mergeCell ref="G6:H6"/>
    <mergeCell ref="A1:F1"/>
    <mergeCell ref="B3:D3"/>
    <mergeCell ref="E3:H3"/>
    <mergeCell ref="B4:D4"/>
    <mergeCell ref="E4:H4"/>
    <mergeCell ref="A6:A7"/>
    <mergeCell ref="B6:B7"/>
    <mergeCell ref="C6:C7"/>
    <mergeCell ref="D6:D7"/>
    <mergeCell ref="E6:F6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Rekapitulace stavby</vt:lpstr>
      <vt:lpstr>0111 - Vzduchotechnika - ...</vt:lpstr>
      <vt:lpstr>VZT</vt:lpstr>
      <vt:lpstr>UTCH</vt:lpstr>
      <vt:lpstr>ESIL</vt:lpstr>
      <vt:lpstr>'0111 - Vzduchotechnika - ...'!Názvy_tisku</vt:lpstr>
      <vt:lpstr>'Rekapitulace stavby'!Názvy_tisku</vt:lpstr>
      <vt:lpstr>'0111 - Vzduchotechnika - ...'!Oblast_tisku</vt:lpstr>
      <vt:lpstr>'Rekapitulace stavby'!Oblast_tisku</vt:lpstr>
      <vt:lpstr>VZT!Oblast_tisku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DESKTOP-KI5PJMT\Mirek</dc:creator>
  <cp:lastModifiedBy>marie.kasalova</cp:lastModifiedBy>
  <dcterms:created xsi:type="dcterms:W3CDTF">2021-01-11T13:55:28Z</dcterms:created>
  <dcterms:modified xsi:type="dcterms:W3CDTF">2021-01-11T14:40:33Z</dcterms:modified>
</cp:coreProperties>
</file>